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640" tabRatio="750"/>
  </bookViews>
  <sheets>
    <sheet name="Bills" sheetId="1" r:id="rId1"/>
    <sheet name="Debts" sheetId="4" r:id="rId2"/>
    <sheet name="Oil" sheetId="2" r:id="rId3"/>
    <sheet name="Savings" sheetId="6" r:id="rId4"/>
    <sheet name="Expenses" sheetId="5" r:id="rId5"/>
    <sheet name="7-step_plan" sheetId="3" r:id="rId6"/>
  </sheets>
  <calcPr calcId="124519"/>
</workbook>
</file>

<file path=xl/calcChain.xml><?xml version="1.0" encoding="utf-8"?>
<calcChain xmlns="http://schemas.openxmlformats.org/spreadsheetml/2006/main">
  <c r="AO13" i="1"/>
  <c r="AN9"/>
  <c r="M12" i="4"/>
  <c r="AN2" i="1"/>
  <c r="AP13"/>
  <c r="AQ13"/>
  <c r="AR13"/>
  <c r="AS13"/>
  <c r="AT13"/>
  <c r="AU13"/>
  <c r="AV13"/>
  <c r="AW13"/>
  <c r="AX13"/>
  <c r="AY13"/>
  <c r="AJ30"/>
  <c r="AI30"/>
  <c r="AM9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AN13"/>
  <c r="I7" i="4"/>
  <c r="J7" s="1"/>
  <c r="H7"/>
  <c r="F7"/>
  <c r="G7" s="1"/>
  <c r="L11"/>
  <c r="L8"/>
  <c r="AM13" i="1"/>
  <c r="K11" i="4"/>
  <c r="K9"/>
  <c r="E10" i="2"/>
  <c r="E9"/>
  <c r="J12" i="4"/>
  <c r="AL13" i="1"/>
  <c r="AK2"/>
  <c r="N13" i="4"/>
  <c r="O13"/>
  <c r="P13"/>
  <c r="Q13"/>
  <c r="L13"/>
  <c r="M13"/>
  <c r="AJ16" i="1"/>
  <c r="AJ2"/>
  <c r="AK13"/>
  <c r="AJ13"/>
  <c r="AI2"/>
  <c r="AI15"/>
  <c r="AH34"/>
  <c r="G8" i="4"/>
  <c r="H8" s="1"/>
  <c r="G10"/>
  <c r="F12"/>
  <c r="G12" s="1"/>
  <c r="H12" s="1"/>
  <c r="F11"/>
  <c r="G11" s="1"/>
  <c r="F9"/>
  <c r="G9" s="1"/>
  <c r="AH9" i="1"/>
  <c r="AF3"/>
  <c r="AG3"/>
  <c r="AI3"/>
  <c r="AH3"/>
  <c r="AJ3"/>
  <c r="AK3"/>
  <c r="AL3"/>
  <c r="AM3"/>
  <c r="AN3"/>
  <c r="AO3"/>
  <c r="AF9"/>
  <c r="AF10"/>
  <c r="AI10"/>
  <c r="AH10"/>
  <c r="AK10"/>
  <c r="AL10"/>
  <c r="AM10"/>
  <c r="AN10"/>
  <c r="AO10"/>
  <c r="AG16"/>
  <c r="AG10" s="1"/>
  <c r="C1" i="6"/>
  <c r="B2" i="5" s="1"/>
  <c r="E13" i="4"/>
  <c r="D12"/>
  <c r="E3" i="5" s="1"/>
  <c r="D4" i="4"/>
  <c r="B3" i="5" s="1"/>
  <c r="AE2" i="1"/>
  <c r="AC3"/>
  <c r="AD3"/>
  <c r="AE3"/>
  <c r="AC10"/>
  <c r="AD10"/>
  <c r="AE10"/>
  <c r="AB9"/>
  <c r="Z9"/>
  <c r="AA3"/>
  <c r="AB3"/>
  <c r="AA10"/>
  <c r="AB10"/>
  <c r="Z3"/>
  <c r="Z10"/>
  <c r="X3"/>
  <c r="W9"/>
  <c r="W10"/>
  <c r="T9"/>
  <c r="U3"/>
  <c r="V3"/>
  <c r="W3"/>
  <c r="Y3"/>
  <c r="U10"/>
  <c r="V10"/>
  <c r="X10"/>
  <c r="Y10"/>
  <c r="G3" i="2"/>
  <c r="Q34" i="1"/>
  <c r="Q9"/>
  <c r="O10"/>
  <c r="Q3"/>
  <c r="R3"/>
  <c r="S3"/>
  <c r="T3"/>
  <c r="Q10"/>
  <c r="R10"/>
  <c r="S10"/>
  <c r="T10"/>
  <c r="M3"/>
  <c r="N3"/>
  <c r="O3"/>
  <c r="P3"/>
  <c r="M10"/>
  <c r="N10"/>
  <c r="P10"/>
  <c r="L3"/>
  <c r="L10"/>
  <c r="K3"/>
  <c r="K10"/>
  <c r="J3"/>
  <c r="J10"/>
  <c r="I10"/>
  <c r="E3"/>
  <c r="F3"/>
  <c r="G3"/>
  <c r="H3"/>
  <c r="I3"/>
  <c r="D3"/>
  <c r="H10"/>
  <c r="G10"/>
  <c r="F10"/>
  <c r="E10"/>
  <c r="D10"/>
  <c r="AJ10" l="1"/>
  <c r="M14" i="4"/>
  <c r="Q14"/>
  <c r="P14"/>
  <c r="O14"/>
  <c r="N14"/>
  <c r="L14"/>
  <c r="I8"/>
  <c r="H13"/>
  <c r="H14" s="1"/>
  <c r="G13"/>
  <c r="G14" s="1"/>
  <c r="F13"/>
  <c r="F14" s="1"/>
  <c r="D13"/>
  <c r="B4" i="5" s="1"/>
  <c r="E2"/>
  <c r="E4" s="1"/>
  <c r="I13" i="4" l="1"/>
  <c r="I14" s="1"/>
  <c r="J8"/>
  <c r="K8" l="1"/>
  <c r="K13" s="1"/>
  <c r="K14" s="1"/>
  <c r="J13"/>
  <c r="J14" s="1"/>
</calcChain>
</file>

<file path=xl/sharedStrings.xml><?xml version="1.0" encoding="utf-8"?>
<sst xmlns="http://schemas.openxmlformats.org/spreadsheetml/2006/main" count="104" uniqueCount="91">
  <si>
    <t>Checking</t>
  </si>
  <si>
    <t>Savings</t>
  </si>
  <si>
    <t>Xmas Club</t>
  </si>
  <si>
    <t>Stock Fund</t>
  </si>
  <si>
    <t>House</t>
  </si>
  <si>
    <t>Truck</t>
  </si>
  <si>
    <t>Loan</t>
  </si>
  <si>
    <t>Overdraft</t>
  </si>
  <si>
    <t>xfer to checking</t>
  </si>
  <si>
    <t>Insurance</t>
  </si>
  <si>
    <t>cc - boy cfcu</t>
  </si>
  <si>
    <t>cc - boy amazon</t>
  </si>
  <si>
    <t>cc - girl - amazon</t>
  </si>
  <si>
    <t>Hold for spend</t>
  </si>
  <si>
    <t>Consumer</t>
  </si>
  <si>
    <t>Myers Oil</t>
  </si>
  <si>
    <t>Vibe</t>
  </si>
  <si>
    <t>Speednet</t>
  </si>
  <si>
    <t>cc- AmEx</t>
  </si>
  <si>
    <t>Qty</t>
  </si>
  <si>
    <t>Price</t>
  </si>
  <si>
    <t>Taxes</t>
  </si>
  <si>
    <t>Total</t>
  </si>
  <si>
    <t>Winter</t>
  </si>
  <si>
    <t>Date</t>
  </si>
  <si>
    <t>Savings (for loans)</t>
  </si>
  <si>
    <t>Verizon</t>
  </si>
  <si>
    <t>Vonage</t>
  </si>
  <si>
    <t>PoAB</t>
  </si>
  <si>
    <t>=paid on amazon boy</t>
  </si>
  <si>
    <t>Rebecca Spend</t>
  </si>
  <si>
    <t>PoAB (115)</t>
  </si>
  <si>
    <t>Church</t>
  </si>
  <si>
    <t>cc-Best Buy</t>
  </si>
  <si>
    <t>(taxes)</t>
  </si>
  <si>
    <t>Dish Network</t>
  </si>
  <si>
    <t>projected</t>
  </si>
  <si>
    <t>scheduled</t>
  </si>
  <si>
    <t>paid &amp; confirmed</t>
  </si>
  <si>
    <t>Emergency Fund</t>
  </si>
  <si>
    <t>Save 1,000 for emergencies</t>
  </si>
  <si>
    <t>Pay off All Debt</t>
  </si>
  <si>
    <t>Everything excpet the house, use the debt snowball</t>
  </si>
  <si>
    <t>3-6 Months</t>
  </si>
  <si>
    <t>Save 3-6 months of expenses</t>
  </si>
  <si>
    <t>Retirement/Insurance</t>
  </si>
  <si>
    <t>Fully fund pre-tax retirement and review existing insurances</t>
  </si>
  <si>
    <t>colledge fund</t>
  </si>
  <si>
    <t>Home</t>
  </si>
  <si>
    <t>Pay off house</t>
  </si>
  <si>
    <t>profit</t>
  </si>
  <si>
    <t>Step</t>
  </si>
  <si>
    <t>Short</t>
  </si>
  <si>
    <t>Detail</t>
  </si>
  <si>
    <t>Started</t>
  </si>
  <si>
    <t>Personal Loan</t>
  </si>
  <si>
    <t>Payment</t>
  </si>
  <si>
    <t>CC- CFCU</t>
  </si>
  <si>
    <t>CC - Best Buy</t>
  </si>
  <si>
    <t>Starting Total</t>
  </si>
  <si>
    <t>401k</t>
  </si>
  <si>
    <t>Total After Payment</t>
  </si>
  <si>
    <t>Current Debt Snowball</t>
  </si>
  <si>
    <t>Monthly Expenses</t>
  </si>
  <si>
    <t>Loans (House)</t>
  </si>
  <si>
    <t>Loans (Others)</t>
  </si>
  <si>
    <t>Personal Spend</t>
  </si>
  <si>
    <t>Essentials</t>
  </si>
  <si>
    <t>Christmas Club</t>
  </si>
  <si>
    <t>Rebecca Stock</t>
  </si>
  <si>
    <t>Internet</t>
  </si>
  <si>
    <t>Rebecca Cell</t>
  </si>
  <si>
    <t>Telephone</t>
  </si>
  <si>
    <t>Netflix</t>
  </si>
  <si>
    <t>Income</t>
  </si>
  <si>
    <t>Expenses</t>
  </si>
  <si>
    <t>Difference</t>
  </si>
  <si>
    <t>Lucas Spend</t>
  </si>
  <si>
    <t>Misc</t>
  </si>
  <si>
    <t>^</t>
  </si>
  <si>
    <t>| misc = MI state taxes</t>
  </si>
  <si>
    <t>Gasoline</t>
  </si>
  <si>
    <t>Food</t>
  </si>
  <si>
    <t>Groceries</t>
  </si>
  <si>
    <t>paid on cc- awaiting bank payment</t>
  </si>
  <si>
    <t>Start</t>
  </si>
  <si>
    <t>BI-WEEKLY</t>
  </si>
  <si>
    <t>MONTHLY</t>
  </si>
  <si>
    <t>Catfood</t>
  </si>
  <si>
    <t>CC</t>
  </si>
  <si>
    <t>Lawn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</si>
</sst>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[$-409]mmm\-yy;@"/>
    <numFmt numFmtId="166" formatCode="&quot;$&quot;#,##0.00"/>
  </numFmts>
  <fonts count="4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16" fontId="0" fillId="2" borderId="0" xfId="0" applyNumberFormat="1" applyFill="1"/>
    <xf numFmtId="0" fontId="0" fillId="4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left" indent="1"/>
    </xf>
    <xf numFmtId="0" fontId="0" fillId="2" borderId="2" xfId="0" applyFill="1" applyBorder="1" applyAlignment="1">
      <alignment horizontal="left" indent="1"/>
    </xf>
    <xf numFmtId="0" fontId="0" fillId="2" borderId="0" xfId="0" applyFill="1" applyAlignment="1">
      <alignment horizontal="left"/>
    </xf>
    <xf numFmtId="16" fontId="0" fillId="2" borderId="3" xfId="0" applyNumberForma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44" fontId="0" fillId="2" borderId="3" xfId="0" applyNumberForma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6" borderId="2" xfId="0" applyFill="1" applyBorder="1"/>
    <xf numFmtId="0" fontId="0" fillId="2" borderId="0" xfId="0" quotePrefix="1" applyFill="1"/>
    <xf numFmtId="0" fontId="0" fillId="0" borderId="2" xfId="0" applyFill="1" applyBorder="1"/>
    <xf numFmtId="2" fontId="0" fillId="3" borderId="0" xfId="0" applyNumberFormat="1" applyFill="1"/>
    <xf numFmtId="0" fontId="0" fillId="2" borderId="0" xfId="0" applyFill="1" applyBorder="1"/>
    <xf numFmtId="44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ill="1"/>
    <xf numFmtId="0" fontId="0" fillId="2" borderId="0" xfId="0" applyFill="1" applyAlignment="1">
      <alignment horizontal="center"/>
    </xf>
    <xf numFmtId="0" fontId="0" fillId="7" borderId="2" xfId="0" applyFill="1" applyBorder="1"/>
    <xf numFmtId="0" fontId="0" fillId="7" borderId="0" xfId="0" applyFill="1"/>
    <xf numFmtId="0" fontId="0" fillId="6" borderId="0" xfId="0" applyFill="1"/>
    <xf numFmtId="0" fontId="0" fillId="0" borderId="0" xfId="0" applyAlignment="1">
      <alignment horizontal="left"/>
    </xf>
    <xf numFmtId="164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65" fontId="1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left"/>
    </xf>
    <xf numFmtId="165" fontId="0" fillId="6" borderId="0" xfId="0" applyNumberFormat="1" applyFill="1" applyAlignment="1">
      <alignment horizontal="left"/>
    </xf>
    <xf numFmtId="164" fontId="1" fillId="2" borderId="4" xfId="0" applyNumberFormat="1" applyFont="1" applyFill="1" applyBorder="1" applyAlignment="1">
      <alignment horizontal="left" wrapText="1"/>
    </xf>
    <xf numFmtId="0" fontId="0" fillId="8" borderId="0" xfId="0" applyFill="1"/>
    <xf numFmtId="0" fontId="0" fillId="8" borderId="4" xfId="0" applyFill="1" applyBorder="1"/>
    <xf numFmtId="0" fontId="1" fillId="8" borderId="0" xfId="0" applyFont="1" applyFill="1"/>
    <xf numFmtId="0" fontId="0" fillId="9" borderId="0" xfId="0" applyFill="1"/>
    <xf numFmtId="165" fontId="1" fillId="9" borderId="0" xfId="0" applyNumberFormat="1" applyFont="1" applyFill="1" applyBorder="1" applyAlignment="1">
      <alignment horizontal="left"/>
    </xf>
    <xf numFmtId="164" fontId="1" fillId="9" borderId="0" xfId="0" applyNumberFormat="1" applyFont="1" applyFill="1" applyBorder="1" applyAlignment="1">
      <alignment horizontal="left"/>
    </xf>
    <xf numFmtId="164" fontId="1" fillId="9" borderId="0" xfId="0" applyNumberFormat="1" applyFont="1" applyFill="1" applyBorder="1" applyAlignment="1">
      <alignment horizontal="left" wrapText="1"/>
    </xf>
    <xf numFmtId="0" fontId="0" fillId="9" borderId="0" xfId="0" applyFill="1" applyBorder="1"/>
    <xf numFmtId="0" fontId="1" fillId="2" borderId="4" xfId="0" applyFont="1" applyFill="1" applyBorder="1"/>
    <xf numFmtId="164" fontId="0" fillId="2" borderId="4" xfId="0" applyNumberForma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0" fontId="0" fillId="2" borderId="0" xfId="0" applyFont="1" applyFill="1" applyBorder="1"/>
    <xf numFmtId="164" fontId="0" fillId="0" borderId="0" xfId="0" applyNumberFormat="1"/>
    <xf numFmtId="164" fontId="0" fillId="2" borderId="0" xfId="0" applyNumberFormat="1" applyFill="1" applyAlignment="1"/>
    <xf numFmtId="42" fontId="0" fillId="2" borderId="0" xfId="0" applyNumberFormat="1" applyFill="1" applyAlignment="1"/>
    <xf numFmtId="0" fontId="0" fillId="7" borderId="1" xfId="0" applyFill="1" applyBorder="1"/>
    <xf numFmtId="16" fontId="0" fillId="8" borderId="4" xfId="0" applyNumberFormat="1" applyFill="1" applyBorder="1"/>
    <xf numFmtId="164" fontId="0" fillId="2" borderId="0" xfId="0" applyNumberFormat="1" applyFill="1"/>
    <xf numFmtId="41" fontId="0" fillId="2" borderId="0" xfId="0" applyNumberFormat="1" applyFill="1"/>
    <xf numFmtId="41" fontId="0" fillId="3" borderId="0" xfId="0" applyNumberFormat="1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164" fontId="0" fillId="6" borderId="0" xfId="0" applyNumberFormat="1" applyFill="1" applyAlignment="1">
      <alignment horizontal="right"/>
    </xf>
    <xf numFmtId="164" fontId="2" fillId="2" borderId="0" xfId="0" applyNumberFormat="1" applyFont="1" applyFill="1" applyAlignment="1">
      <alignment horizontal="left"/>
    </xf>
    <xf numFmtId="0" fontId="2" fillId="8" borderId="0" xfId="0" applyFont="1" applyFill="1" applyBorder="1"/>
    <xf numFmtId="42" fontId="2" fillId="8" borderId="0" xfId="0" applyNumberFormat="1" applyFont="1" applyFill="1" applyBorder="1"/>
    <xf numFmtId="166" fontId="0" fillId="2" borderId="0" xfId="0" applyNumberFormat="1" applyFill="1"/>
    <xf numFmtId="9" fontId="0" fillId="2" borderId="0" xfId="0" applyNumberFormat="1" applyFill="1"/>
    <xf numFmtId="164" fontId="0" fillId="6" borderId="0" xfId="0" applyNumberFormat="1" applyFill="1" applyAlignment="1">
      <alignment horizontal="left"/>
    </xf>
    <xf numFmtId="164" fontId="3" fillId="13" borderId="0" xfId="0" applyNumberFormat="1" applyFont="1" applyFill="1"/>
    <xf numFmtId="9" fontId="0" fillId="2" borderId="0" xfId="0" applyNumberFormat="1" applyFont="1" applyFill="1"/>
    <xf numFmtId="164" fontId="3" fillId="13" borderId="0" xfId="0" applyNumberFormat="1" applyFont="1" applyFill="1" applyAlignment="1">
      <alignment horizontal="right"/>
    </xf>
    <xf numFmtId="0" fontId="0" fillId="10" borderId="6" xfId="0" applyFill="1" applyBorder="1"/>
    <xf numFmtId="0" fontId="0" fillId="4" borderId="0" xfId="0" applyFill="1" applyBorder="1"/>
    <xf numFmtId="0" fontId="0" fillId="11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6" borderId="10" xfId="0" applyFill="1" applyBorder="1"/>
    <xf numFmtId="0" fontId="0" fillId="2" borderId="11" xfId="0" applyFill="1" applyBorder="1"/>
    <xf numFmtId="0" fontId="0" fillId="6" borderId="9" xfId="0" applyFill="1" applyBorder="1"/>
    <xf numFmtId="0" fontId="0" fillId="6" borderId="1" xfId="0" applyFill="1" applyBorder="1"/>
    <xf numFmtId="0" fontId="0" fillId="0" borderId="10" xfId="0" applyFill="1" applyBorder="1"/>
    <xf numFmtId="16" fontId="0" fillId="2" borderId="13" xfId="0" applyNumberFormat="1" applyFill="1" applyBorder="1"/>
    <xf numFmtId="16" fontId="0" fillId="2" borderId="0" xfId="0" applyNumberFormat="1" applyFill="1" applyBorder="1"/>
    <xf numFmtId="0" fontId="0" fillId="2" borderId="13" xfId="0" applyFill="1" applyBorder="1"/>
    <xf numFmtId="41" fontId="0" fillId="3" borderId="13" xfId="0" applyNumberFormat="1" applyFill="1" applyBorder="1"/>
    <xf numFmtId="41" fontId="0" fillId="3" borderId="0" xfId="0" applyNumberFormat="1" applyFill="1" applyBorder="1"/>
    <xf numFmtId="0" fontId="0" fillId="2" borderId="12" xfId="0" applyFill="1" applyBorder="1"/>
    <xf numFmtId="0" fontId="0" fillId="2" borderId="14" xfId="0" applyFill="1" applyBorder="1"/>
    <xf numFmtId="0" fontId="0" fillId="10" borderId="15" xfId="0" applyFill="1" applyBorder="1"/>
    <xf numFmtId="0" fontId="0" fillId="4" borderId="13" xfId="0" applyFill="1" applyBorder="1"/>
    <xf numFmtId="0" fontId="0" fillId="11" borderId="13" xfId="0" applyFill="1" applyBorder="1"/>
    <xf numFmtId="0" fontId="0" fillId="2" borderId="16" xfId="0" applyFill="1" applyBorder="1"/>
    <xf numFmtId="0" fontId="0" fillId="2" borderId="17" xfId="0" applyFill="1" applyBorder="1"/>
    <xf numFmtId="0" fontId="0" fillId="7" borderId="14" xfId="0" applyFill="1" applyBorder="1"/>
    <xf numFmtId="16" fontId="0" fillId="2" borderId="18" xfId="0" applyNumberFormat="1" applyFill="1" applyBorder="1"/>
    <xf numFmtId="0" fontId="0" fillId="2" borderId="18" xfId="0" applyFill="1" applyBorder="1"/>
    <xf numFmtId="41" fontId="0" fillId="3" borderId="18" xfId="0" applyNumberFormat="1" applyFill="1" applyBorder="1"/>
    <xf numFmtId="0" fontId="0" fillId="2" borderId="19" xfId="0" applyFill="1" applyBorder="1"/>
    <xf numFmtId="0" fontId="0" fillId="2" borderId="20" xfId="0" applyFill="1" applyBorder="1"/>
    <xf numFmtId="0" fontId="0" fillId="10" borderId="21" xfId="0" applyFill="1" applyBorder="1"/>
    <xf numFmtId="0" fontId="0" fillId="4" borderId="18" xfId="0" applyFill="1" applyBorder="1"/>
    <xf numFmtId="0" fontId="0" fillId="11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2" xfId="0" applyFill="1" applyBorder="1"/>
    <xf numFmtId="0" fontId="0" fillId="2" borderId="22" xfId="0" applyFill="1" applyBorder="1"/>
    <xf numFmtId="0" fontId="0" fillId="2" borderId="23" xfId="0" applyFill="1" applyBorder="1"/>
    <xf numFmtId="0" fontId="0" fillId="7" borderId="9" xfId="0" applyFill="1" applyBorder="1"/>
    <xf numFmtId="0" fontId="0" fillId="7" borderId="12" xfId="0" applyFill="1" applyBorder="1"/>
    <xf numFmtId="0" fontId="0" fillId="7" borderId="16" xfId="0" applyFill="1" applyBorder="1"/>
    <xf numFmtId="0" fontId="1" fillId="2" borderId="5" xfId="0" applyFont="1" applyFill="1" applyBorder="1" applyAlignment="1">
      <alignment horizontal="center" textRotation="90"/>
    </xf>
    <xf numFmtId="0" fontId="1" fillId="2" borderId="7" xfId="0" applyFont="1" applyFill="1" applyBorder="1" applyAlignment="1">
      <alignment horizontal="center" textRotation="90"/>
    </xf>
    <xf numFmtId="0" fontId="1" fillId="2" borderId="8" xfId="0" applyFont="1" applyFill="1" applyBorder="1" applyAlignment="1">
      <alignment horizontal="center" textRotation="90"/>
    </xf>
    <xf numFmtId="0" fontId="0" fillId="6" borderId="14" xfId="0" applyFill="1" applyBorder="1"/>
    <xf numFmtId="0" fontId="0" fillId="6" borderId="16" xfId="0" applyFill="1" applyBorder="1"/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56"/>
  <sheetViews>
    <sheetView tabSelected="1" workbookViewId="0">
      <pane xSplit="17" topLeftCell="R1" activePane="topRight" state="frozen"/>
      <selection pane="topRight" activeCell="AO16" sqref="AO16"/>
    </sheetView>
  </sheetViews>
  <sheetFormatPr defaultRowHeight="12.75"/>
  <cols>
    <col min="1" max="1" width="0.85546875" style="1" customWidth="1"/>
    <col min="2" max="2" width="4.140625" style="1" customWidth="1"/>
    <col min="3" max="3" width="19.5703125" style="1" customWidth="1"/>
    <col min="4" max="12" width="9.140625" style="1" hidden="1" customWidth="1"/>
    <col min="13" max="30" width="0" style="1" hidden="1" customWidth="1"/>
    <col min="31" max="61" width="9.140625" style="1"/>
    <col min="62" max="67" width="9.140625" style="20"/>
    <col min="68" max="16384" width="9.140625" style="1"/>
  </cols>
  <sheetData>
    <row r="1" spans="2:61">
      <c r="D1" s="3">
        <v>39941</v>
      </c>
      <c r="E1" s="3">
        <v>39945</v>
      </c>
      <c r="F1" s="3">
        <v>39955</v>
      </c>
      <c r="G1" s="3">
        <v>39969</v>
      </c>
      <c r="H1" s="3">
        <v>39969</v>
      </c>
      <c r="I1" s="3">
        <v>39983</v>
      </c>
      <c r="J1" s="3">
        <v>39996</v>
      </c>
      <c r="K1" s="3">
        <v>40008</v>
      </c>
      <c r="L1" s="3">
        <v>40011</v>
      </c>
      <c r="M1" s="3">
        <v>40012</v>
      </c>
      <c r="N1" s="3">
        <v>40025</v>
      </c>
      <c r="O1" s="3">
        <v>40039</v>
      </c>
      <c r="P1" s="3">
        <v>40053</v>
      </c>
      <c r="Q1" s="3">
        <v>40067</v>
      </c>
      <c r="R1" s="3">
        <v>40074</v>
      </c>
      <c r="S1" s="3">
        <v>40095</v>
      </c>
      <c r="T1" s="3">
        <v>40109</v>
      </c>
      <c r="U1" s="3">
        <v>40123</v>
      </c>
      <c r="V1" s="3">
        <v>40137</v>
      </c>
      <c r="W1" s="3">
        <v>40151</v>
      </c>
      <c r="X1" s="3">
        <v>40154</v>
      </c>
      <c r="Y1" s="3">
        <v>40165</v>
      </c>
      <c r="Z1" s="3">
        <v>40543</v>
      </c>
      <c r="AA1" s="3">
        <v>40193</v>
      </c>
      <c r="AB1" s="3">
        <v>40217</v>
      </c>
      <c r="AC1" s="3">
        <v>40221</v>
      </c>
      <c r="AD1" s="3">
        <v>40228</v>
      </c>
      <c r="AE1" s="3">
        <v>40235</v>
      </c>
      <c r="AF1" s="3">
        <v>40250</v>
      </c>
      <c r="AG1" s="3">
        <v>40263</v>
      </c>
      <c r="AH1" s="3">
        <v>40270</v>
      </c>
      <c r="AI1" s="3">
        <v>40277</v>
      </c>
      <c r="AJ1" s="3">
        <v>40291</v>
      </c>
      <c r="AK1" s="3">
        <v>40305</v>
      </c>
      <c r="AL1" s="3">
        <v>40319</v>
      </c>
      <c r="AM1" s="76">
        <v>40333</v>
      </c>
      <c r="AN1" s="89">
        <v>40347</v>
      </c>
      <c r="AO1" s="76">
        <v>40361</v>
      </c>
      <c r="AP1" s="77">
        <v>40375</v>
      </c>
      <c r="AQ1" s="89">
        <v>40389</v>
      </c>
      <c r="AR1" s="76">
        <v>40403</v>
      </c>
      <c r="AS1" s="89">
        <v>40417</v>
      </c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2:61">
      <c r="C2" s="1" t="s">
        <v>1</v>
      </c>
      <c r="D2" s="1">
        <v>1506.35</v>
      </c>
      <c r="F2" s="1">
        <v>1310.6400000000001</v>
      </c>
      <c r="G2" s="1">
        <v>969</v>
      </c>
      <c r="I2" s="1">
        <v>733.12</v>
      </c>
      <c r="J2" s="1">
        <v>692.57</v>
      </c>
      <c r="L2" s="1">
        <v>576.86</v>
      </c>
      <c r="N2" s="1">
        <v>558.54</v>
      </c>
      <c r="O2" s="1">
        <v>664.54</v>
      </c>
      <c r="P2" s="1">
        <v>445.43</v>
      </c>
      <c r="Q2" s="1">
        <v>432.11</v>
      </c>
      <c r="R2" s="1">
        <v>306.39999999999998</v>
      </c>
      <c r="S2" s="1">
        <v>393.95</v>
      </c>
      <c r="T2" s="1">
        <v>1659.29</v>
      </c>
      <c r="U2" s="1">
        <v>418.55</v>
      </c>
      <c r="V2" s="1">
        <v>532.84</v>
      </c>
      <c r="W2" s="1">
        <v>509.52</v>
      </c>
      <c r="X2" s="1">
        <v>42.81</v>
      </c>
      <c r="Y2" s="1">
        <v>288.81</v>
      </c>
      <c r="Z2" s="1">
        <v>365.34</v>
      </c>
      <c r="AA2" s="1">
        <v>516.34</v>
      </c>
      <c r="AB2" s="1">
        <v>330.69299999999998</v>
      </c>
      <c r="AC2" s="1">
        <v>372.31</v>
      </c>
      <c r="AE2" s="1">
        <f>251.6+25</f>
        <v>276.60000000000002</v>
      </c>
      <c r="AF2" s="1">
        <v>258.27999999999997</v>
      </c>
      <c r="AG2" s="1">
        <v>332.57</v>
      </c>
      <c r="AI2" s="1">
        <f>294.53+121</f>
        <v>415.53</v>
      </c>
      <c r="AJ2" s="1">
        <f>249.82+20</f>
        <v>269.82</v>
      </c>
      <c r="AK2" s="1">
        <f>251+120</f>
        <v>371</v>
      </c>
      <c r="AL2" s="1">
        <v>249</v>
      </c>
      <c r="AM2" s="78">
        <v>419.19</v>
      </c>
      <c r="AN2" s="90">
        <f>252.76+15</f>
        <v>267.76</v>
      </c>
      <c r="AO2" s="78">
        <v>421.45</v>
      </c>
      <c r="AP2" s="18"/>
      <c r="AQ2" s="90"/>
      <c r="AR2" s="78"/>
      <c r="AS2" s="90"/>
    </row>
    <row r="3" spans="2:61">
      <c r="C3" s="2"/>
      <c r="D3" s="2">
        <f>D2-(SUM(D4:D7))</f>
        <v>1139.6399999999999</v>
      </c>
      <c r="E3" s="2">
        <f t="shared" ref="E3:I3" si="0">E2-(SUM(E4:E7))</f>
        <v>0</v>
      </c>
      <c r="F3" s="2">
        <f t="shared" si="0"/>
        <v>1046.3200000000002</v>
      </c>
      <c r="G3" s="2">
        <f t="shared" si="0"/>
        <v>602.30999999999995</v>
      </c>
      <c r="H3" s="2">
        <f t="shared" si="0"/>
        <v>0</v>
      </c>
      <c r="I3" s="2">
        <f t="shared" si="0"/>
        <v>468.8</v>
      </c>
      <c r="J3" s="2">
        <f t="shared" ref="J3:K3" si="1">J2-(SUM(J4:J7))</f>
        <v>325.88000000000005</v>
      </c>
      <c r="K3" s="2">
        <f t="shared" si="1"/>
        <v>0</v>
      </c>
      <c r="L3" s="2">
        <f t="shared" ref="L3:P3" si="2">L2-(SUM(L4:L7))</f>
        <v>312.54000000000002</v>
      </c>
      <c r="M3" s="2">
        <f t="shared" si="2"/>
        <v>0</v>
      </c>
      <c r="N3" s="2">
        <f t="shared" si="2"/>
        <v>558.54</v>
      </c>
      <c r="O3" s="2">
        <f t="shared" si="2"/>
        <v>297.82999999999993</v>
      </c>
      <c r="P3" s="2">
        <f t="shared" si="2"/>
        <v>181.11</v>
      </c>
      <c r="Q3" s="2">
        <f t="shared" ref="Q3:T3" si="3">Q2-(SUM(Q4:Q7))</f>
        <v>65.399999999999977</v>
      </c>
      <c r="R3" s="2">
        <f t="shared" si="3"/>
        <v>42.079999999999984</v>
      </c>
      <c r="S3" s="2">
        <f t="shared" si="3"/>
        <v>27.239999999999952</v>
      </c>
      <c r="T3" s="2">
        <f t="shared" si="3"/>
        <v>377.54999999999995</v>
      </c>
      <c r="U3" s="2">
        <f t="shared" ref="U3:Y3" si="4">U2-(SUM(U4:U7))</f>
        <v>51.839999999999975</v>
      </c>
      <c r="V3" s="2">
        <f t="shared" si="4"/>
        <v>268.52000000000004</v>
      </c>
      <c r="W3" s="2">
        <f t="shared" si="4"/>
        <v>42.809999999999945</v>
      </c>
      <c r="X3" s="2">
        <f t="shared" ref="X3" si="5">X2-(SUM(X4:X7))</f>
        <v>42.81</v>
      </c>
      <c r="Y3" s="2">
        <f t="shared" si="4"/>
        <v>24.490000000000009</v>
      </c>
      <c r="Z3" s="2">
        <f t="shared" ref="Z3:AB3" si="6">Z2-(SUM(Z4:Z7))</f>
        <v>365.34</v>
      </c>
      <c r="AA3" s="2">
        <f t="shared" si="6"/>
        <v>149.63</v>
      </c>
      <c r="AB3" s="17">
        <f t="shared" si="6"/>
        <v>66.37299999999999</v>
      </c>
      <c r="AC3" s="17">
        <f t="shared" ref="AC3:AG3" si="7">AC2-(SUM(AC4:AC7))</f>
        <v>5.5999999999999659</v>
      </c>
      <c r="AD3" s="17">
        <f t="shared" si="7"/>
        <v>0</v>
      </c>
      <c r="AE3" s="52">
        <f t="shared" si="7"/>
        <v>12.28000000000003</v>
      </c>
      <c r="AF3" s="52">
        <f t="shared" si="7"/>
        <v>-108.43000000000006</v>
      </c>
      <c r="AG3" s="52">
        <f t="shared" si="7"/>
        <v>68.25</v>
      </c>
      <c r="AH3" s="52">
        <f>AH2-(SUM(AH4:AH7))</f>
        <v>0</v>
      </c>
      <c r="AI3" s="52">
        <f t="shared" ref="AI3:AO3" si="8">AI2-(SUM(AI4:AI7))</f>
        <v>48.819999999999936</v>
      </c>
      <c r="AJ3" s="52">
        <f t="shared" si="8"/>
        <v>5.5</v>
      </c>
      <c r="AK3" s="52">
        <f t="shared" si="8"/>
        <v>4.2899999999999636</v>
      </c>
      <c r="AL3" s="52">
        <f t="shared" si="8"/>
        <v>-15.319999999999993</v>
      </c>
      <c r="AM3" s="79">
        <f t="shared" si="8"/>
        <v>6.7599999999999909</v>
      </c>
      <c r="AN3" s="91">
        <f t="shared" si="8"/>
        <v>3.4399999999999977</v>
      </c>
      <c r="AO3" s="79">
        <f t="shared" si="8"/>
        <v>9.0199999999999818</v>
      </c>
      <c r="AP3" s="80">
        <f t="shared" ref="AP3:BI3" si="9">AP2-(SUM(AP4:AP7))</f>
        <v>-264.32</v>
      </c>
      <c r="AQ3" s="91">
        <f t="shared" si="9"/>
        <v>0</v>
      </c>
      <c r="AR3" s="79">
        <f t="shared" si="9"/>
        <v>-412.43</v>
      </c>
      <c r="AS3" s="91">
        <f t="shared" si="9"/>
        <v>-264.32</v>
      </c>
      <c r="AT3" s="52">
        <f t="shared" si="9"/>
        <v>0</v>
      </c>
      <c r="AU3" s="52">
        <f t="shared" si="9"/>
        <v>0</v>
      </c>
      <c r="AV3" s="52">
        <f t="shared" si="9"/>
        <v>0</v>
      </c>
      <c r="AW3" s="52">
        <f t="shared" si="9"/>
        <v>0</v>
      </c>
      <c r="AX3" s="52">
        <f t="shared" si="9"/>
        <v>0</v>
      </c>
      <c r="AY3" s="52">
        <f t="shared" si="9"/>
        <v>0</v>
      </c>
      <c r="AZ3" s="52">
        <f t="shared" si="9"/>
        <v>0</v>
      </c>
      <c r="BA3" s="52">
        <f t="shared" si="9"/>
        <v>0</v>
      </c>
      <c r="BB3" s="52">
        <f t="shared" si="9"/>
        <v>0</v>
      </c>
      <c r="BC3" s="52">
        <f t="shared" si="9"/>
        <v>0</v>
      </c>
      <c r="BD3" s="52">
        <f t="shared" si="9"/>
        <v>0</v>
      </c>
      <c r="BE3" s="52">
        <f t="shared" si="9"/>
        <v>0</v>
      </c>
      <c r="BF3" s="52">
        <f t="shared" si="9"/>
        <v>0</v>
      </c>
      <c r="BG3" s="52">
        <f t="shared" si="9"/>
        <v>0</v>
      </c>
      <c r="BH3" s="52">
        <f t="shared" si="9"/>
        <v>0</v>
      </c>
      <c r="BI3" s="52">
        <f t="shared" si="9"/>
        <v>0</v>
      </c>
    </row>
    <row r="4" spans="2:61">
      <c r="C4" s="7" t="s">
        <v>5</v>
      </c>
      <c r="D4" s="5">
        <v>230.22</v>
      </c>
      <c r="E4" s="5"/>
      <c r="F4" s="5"/>
      <c r="G4" s="5">
        <v>230.2</v>
      </c>
      <c r="H4" s="5"/>
      <c r="I4" s="5"/>
      <c r="J4" s="5">
        <v>230.2</v>
      </c>
      <c r="K4" s="5"/>
      <c r="L4" s="5">
        <v>264.32</v>
      </c>
      <c r="M4" s="5"/>
      <c r="N4" s="5"/>
      <c r="O4" s="5">
        <v>230.22</v>
      </c>
      <c r="P4" s="5"/>
      <c r="Q4" s="5">
        <v>230.22</v>
      </c>
      <c r="R4" s="5"/>
      <c r="S4" s="5">
        <v>230.22</v>
      </c>
      <c r="T4" s="5"/>
      <c r="U4" s="5">
        <v>230.22</v>
      </c>
      <c r="V4" s="5"/>
      <c r="W4" s="5">
        <v>230.22</v>
      </c>
      <c r="X4" s="5"/>
      <c r="Y4" s="5"/>
      <c r="Z4" s="5"/>
      <c r="AA4" s="5">
        <v>230.22</v>
      </c>
      <c r="AB4" s="5"/>
      <c r="AC4" s="5">
        <v>230.22</v>
      </c>
      <c r="AD4" s="5"/>
      <c r="AE4" s="5"/>
      <c r="AF4" s="5">
        <v>230.22</v>
      </c>
      <c r="AG4" s="5"/>
      <c r="AH4" s="5"/>
      <c r="AI4" s="5">
        <v>230.22</v>
      </c>
      <c r="AJ4" s="5"/>
      <c r="AK4" s="5">
        <v>230.22</v>
      </c>
      <c r="AL4" s="5"/>
      <c r="AM4" s="81">
        <v>230.22</v>
      </c>
      <c r="AN4" s="92"/>
      <c r="AO4" s="81">
        <v>230.22</v>
      </c>
      <c r="AP4" s="5"/>
      <c r="AQ4" s="92"/>
      <c r="AR4" s="81">
        <v>230.22</v>
      </c>
      <c r="AS4" s="92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2:61">
      <c r="C5" s="8" t="s">
        <v>6</v>
      </c>
      <c r="D5" s="6">
        <v>136.49</v>
      </c>
      <c r="E5" s="6"/>
      <c r="F5" s="6"/>
      <c r="G5" s="6">
        <v>136.49</v>
      </c>
      <c r="H5" s="6"/>
      <c r="I5" s="6"/>
      <c r="J5" s="6">
        <v>136.49</v>
      </c>
      <c r="K5" s="6"/>
      <c r="L5" s="6"/>
      <c r="M5" s="6"/>
      <c r="N5" s="6"/>
      <c r="O5" s="6">
        <v>136.49</v>
      </c>
      <c r="P5" s="6"/>
      <c r="Q5" s="6">
        <v>136.49</v>
      </c>
      <c r="R5" s="6"/>
      <c r="S5" s="6">
        <v>136.49</v>
      </c>
      <c r="T5" s="6"/>
      <c r="U5" s="6">
        <v>136.49</v>
      </c>
      <c r="V5" s="6"/>
      <c r="W5" s="6">
        <v>136.49</v>
      </c>
      <c r="X5" s="6"/>
      <c r="Y5" s="6"/>
      <c r="Z5" s="6"/>
      <c r="AA5" s="6">
        <v>136.49</v>
      </c>
      <c r="AB5" s="6"/>
      <c r="AC5" s="6">
        <v>136.49</v>
      </c>
      <c r="AD5" s="6"/>
      <c r="AE5" s="6"/>
      <c r="AF5" s="6">
        <v>136.49</v>
      </c>
      <c r="AG5" s="6"/>
      <c r="AH5" s="6"/>
      <c r="AI5" s="6">
        <v>136.49</v>
      </c>
      <c r="AJ5" s="6"/>
      <c r="AK5" s="6">
        <v>136.49</v>
      </c>
      <c r="AL5" s="6"/>
      <c r="AM5" s="82">
        <v>182.21</v>
      </c>
      <c r="AN5" s="93"/>
      <c r="AO5" s="82">
        <v>182.21</v>
      </c>
      <c r="AP5" s="6"/>
      <c r="AQ5" s="93"/>
      <c r="AR5" s="82">
        <v>182.21</v>
      </c>
      <c r="AS5" s="93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2:61">
      <c r="C6" s="8" t="s">
        <v>16</v>
      </c>
      <c r="D6" s="6"/>
      <c r="E6" s="6"/>
      <c r="F6" s="6">
        <v>264.32</v>
      </c>
      <c r="G6" s="6"/>
      <c r="H6" s="6"/>
      <c r="I6" s="6">
        <v>264.32</v>
      </c>
      <c r="J6" s="6"/>
      <c r="K6" s="6"/>
      <c r="L6" s="6"/>
      <c r="M6" s="6"/>
      <c r="N6" s="6"/>
      <c r="O6" s="6"/>
      <c r="P6" s="6">
        <v>264.32</v>
      </c>
      <c r="Q6" s="6"/>
      <c r="R6" s="6">
        <v>264.32</v>
      </c>
      <c r="S6" s="6"/>
      <c r="T6" s="6">
        <v>264.32</v>
      </c>
      <c r="U6" s="6"/>
      <c r="V6" s="6">
        <v>264.32</v>
      </c>
      <c r="W6" s="6"/>
      <c r="X6" s="6"/>
      <c r="Y6" s="6">
        <v>264.32</v>
      </c>
      <c r="Z6" s="6"/>
      <c r="AA6" s="6"/>
      <c r="AB6" s="6">
        <v>264.32</v>
      </c>
      <c r="AC6" s="6"/>
      <c r="AD6" s="6"/>
      <c r="AE6" s="6">
        <v>264.32</v>
      </c>
      <c r="AF6" s="6"/>
      <c r="AG6" s="6">
        <v>264.32</v>
      </c>
      <c r="AH6" s="6"/>
      <c r="AI6" s="6"/>
      <c r="AJ6" s="6">
        <v>264.32</v>
      </c>
      <c r="AK6" s="6"/>
      <c r="AL6" s="6">
        <v>264.32</v>
      </c>
      <c r="AM6" s="82"/>
      <c r="AN6" s="6">
        <v>264.32</v>
      </c>
      <c r="AO6" s="82"/>
      <c r="AP6" s="6">
        <v>264.32</v>
      </c>
      <c r="AQ6" s="93"/>
      <c r="AR6" s="82"/>
      <c r="AS6" s="93">
        <v>264.32</v>
      </c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2:61">
      <c r="C7" s="8" t="s">
        <v>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v>1017.42</v>
      </c>
      <c r="U7" s="6"/>
      <c r="V7" s="6"/>
      <c r="W7" s="6">
        <v>100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82"/>
      <c r="AN7" s="93"/>
      <c r="AO7" s="82"/>
      <c r="AP7" s="6"/>
      <c r="AQ7" s="93"/>
      <c r="AR7" s="82"/>
      <c r="AS7" s="93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2:61">
      <c r="AD8" s="22" t="s">
        <v>34</v>
      </c>
      <c r="AM8" s="78"/>
      <c r="AN8" s="90"/>
      <c r="AO8" s="78"/>
      <c r="AP8" s="18"/>
      <c r="AQ8" s="90"/>
      <c r="AR8" s="78"/>
      <c r="AS8" s="90"/>
    </row>
    <row r="9" spans="2:61">
      <c r="C9" s="1" t="s">
        <v>0</v>
      </c>
      <c r="D9" s="1">
        <v>1627.95</v>
      </c>
      <c r="E9" s="1">
        <v>734.63</v>
      </c>
      <c r="F9" s="1">
        <v>1627.95</v>
      </c>
      <c r="G9" s="1">
        <v>1627.96</v>
      </c>
      <c r="H9" s="1">
        <v>442</v>
      </c>
      <c r="I9" s="1">
        <v>1660</v>
      </c>
      <c r="J9" s="1">
        <v>1615.2</v>
      </c>
      <c r="K9" s="1">
        <v>1051.26</v>
      </c>
      <c r="L9" s="1">
        <v>1681.36</v>
      </c>
      <c r="M9" s="1">
        <v>463</v>
      </c>
      <c r="N9" s="1">
        <v>1627.96</v>
      </c>
      <c r="O9" s="1">
        <v>1837.16</v>
      </c>
      <c r="P9" s="1">
        <v>1627.95</v>
      </c>
      <c r="Q9" s="1">
        <f>1627.84+500</f>
        <v>2127.84</v>
      </c>
      <c r="R9" s="1">
        <v>1566</v>
      </c>
      <c r="S9" s="1">
        <v>1627.84</v>
      </c>
      <c r="T9" s="1">
        <f>1668.82+1000</f>
        <v>2668.8199999999997</v>
      </c>
      <c r="U9" s="1">
        <v>1658.39</v>
      </c>
      <c r="V9" s="1">
        <v>1797.76</v>
      </c>
      <c r="W9" s="1">
        <f>1622.03+100</f>
        <v>1722.03</v>
      </c>
      <c r="X9" s="1">
        <v>500</v>
      </c>
      <c r="Y9" s="1">
        <v>1657.16</v>
      </c>
      <c r="Z9" s="1">
        <f>917+110+609</f>
        <v>1636</v>
      </c>
      <c r="AA9" s="1">
        <v>1663.22</v>
      </c>
      <c r="AB9" s="1">
        <f>484+719</f>
        <v>1203</v>
      </c>
      <c r="AC9" s="1">
        <v>1485</v>
      </c>
      <c r="AD9" s="1">
        <v>1725.6</v>
      </c>
      <c r="AE9" s="1">
        <v>1589</v>
      </c>
      <c r="AF9" s="1">
        <f>1495+60+300</f>
        <v>1855</v>
      </c>
      <c r="AG9" s="1">
        <v>1804.74</v>
      </c>
      <c r="AH9" s="1">
        <f>4880+246</f>
        <v>5126</v>
      </c>
      <c r="AI9" s="1">
        <v>1831.25</v>
      </c>
      <c r="AJ9" s="1">
        <v>1793.46</v>
      </c>
      <c r="AK9" s="1">
        <v>1796.7</v>
      </c>
      <c r="AL9" s="1">
        <v>1793.46</v>
      </c>
      <c r="AM9" s="78">
        <f>1929.66</f>
        <v>1929.66</v>
      </c>
      <c r="AN9" s="90">
        <f>1778.45+20</f>
        <v>1798.45</v>
      </c>
      <c r="AO9" s="78">
        <v>1793.46</v>
      </c>
      <c r="AP9" s="18"/>
      <c r="AQ9" s="90"/>
      <c r="AR9" s="78"/>
      <c r="AS9" s="90"/>
    </row>
    <row r="10" spans="2:61" s="51" customFormat="1" ht="13.5" thickBot="1">
      <c r="C10" s="52"/>
      <c r="D10" s="52">
        <f>D9-(SUM(D17:D102))</f>
        <v>192.36000000000013</v>
      </c>
      <c r="E10" s="52">
        <f>E9-(SUM(E17:E102))</f>
        <v>142.33000000000004</v>
      </c>
      <c r="F10" s="52">
        <f>F9-(SUM(F17:F102))</f>
        <v>185.10000000000014</v>
      </c>
      <c r="G10" s="52">
        <f t="shared" ref="G10:AL10" si="10">G9-(SUM(G11:G102))</f>
        <v>0.16000000000008185</v>
      </c>
      <c r="H10" s="52">
        <f t="shared" si="10"/>
        <v>0</v>
      </c>
      <c r="I10" s="52">
        <f t="shared" si="10"/>
        <v>9.5700000000001637</v>
      </c>
      <c r="J10" s="52">
        <f t="shared" si="10"/>
        <v>5.6600000000000819</v>
      </c>
      <c r="K10" s="52">
        <f t="shared" si="10"/>
        <v>3.4100000000000819</v>
      </c>
      <c r="L10" s="52">
        <f t="shared" si="10"/>
        <v>117.64999999999986</v>
      </c>
      <c r="M10" s="52">
        <f t="shared" si="10"/>
        <v>13</v>
      </c>
      <c r="N10" s="52">
        <f t="shared" si="10"/>
        <v>13.600000000000136</v>
      </c>
      <c r="O10" s="52">
        <f t="shared" si="10"/>
        <v>7.3900000000001</v>
      </c>
      <c r="P10" s="52">
        <f t="shared" si="10"/>
        <v>87.430000000000064</v>
      </c>
      <c r="Q10" s="52">
        <f t="shared" si="10"/>
        <v>31.949999999999818</v>
      </c>
      <c r="R10" s="52">
        <f t="shared" si="10"/>
        <v>-9.5599999999999454</v>
      </c>
      <c r="S10" s="52">
        <f t="shared" si="10"/>
        <v>-85.650000000000091</v>
      </c>
      <c r="T10" s="52">
        <f t="shared" si="10"/>
        <v>-5.8800000000001091</v>
      </c>
      <c r="U10" s="52">
        <f t="shared" si="10"/>
        <v>110.42000000000007</v>
      </c>
      <c r="V10" s="52">
        <f t="shared" si="10"/>
        <v>-20.839999999999918</v>
      </c>
      <c r="W10" s="52">
        <f t="shared" si="10"/>
        <v>0.94000000000005457</v>
      </c>
      <c r="X10" s="52">
        <f t="shared" si="10"/>
        <v>0</v>
      </c>
      <c r="Y10" s="52">
        <f t="shared" si="10"/>
        <v>2.3500000000001364</v>
      </c>
      <c r="Z10" s="52">
        <f t="shared" si="10"/>
        <v>-42.460000000000036</v>
      </c>
      <c r="AA10" s="52">
        <f t="shared" si="10"/>
        <v>-23.980000000000018</v>
      </c>
      <c r="AB10" s="52">
        <f t="shared" si="10"/>
        <v>46.240000000000009</v>
      </c>
      <c r="AC10" s="52">
        <f t="shared" si="10"/>
        <v>17.279999999999973</v>
      </c>
      <c r="AD10" s="52">
        <f t="shared" si="10"/>
        <v>99.139999999999873</v>
      </c>
      <c r="AE10" s="52">
        <f t="shared" si="10"/>
        <v>-67.519999999999982</v>
      </c>
      <c r="AF10" s="52">
        <f t="shared" si="10"/>
        <v>-62.149999999999864</v>
      </c>
      <c r="AG10" s="52">
        <f t="shared" si="10"/>
        <v>-24.319999999999936</v>
      </c>
      <c r="AH10" s="52">
        <f t="shared" si="10"/>
        <v>187.71000000000004</v>
      </c>
      <c r="AI10" s="52">
        <f t="shared" si="10"/>
        <v>54.529999999999973</v>
      </c>
      <c r="AJ10" s="52">
        <f t="shared" si="10"/>
        <v>-173.41999999999985</v>
      </c>
      <c r="AK10" s="52">
        <f t="shared" si="10"/>
        <v>-1.2399999999995543</v>
      </c>
      <c r="AL10" s="52">
        <f t="shared" si="10"/>
        <v>-50.3599999999999</v>
      </c>
      <c r="AM10" s="79">
        <f t="shared" ref="AM10:BR10" si="11">AM9-(SUM(AM11:AM102))</f>
        <v>-120.72999999999979</v>
      </c>
      <c r="AN10" s="91">
        <f t="shared" si="11"/>
        <v>-112.42000000000007</v>
      </c>
      <c r="AO10" s="79">
        <f t="shared" si="11"/>
        <v>-113.86999999999989</v>
      </c>
      <c r="AP10" s="80">
        <f t="shared" si="11"/>
        <v>-1883.13</v>
      </c>
      <c r="AQ10" s="91">
        <f t="shared" si="11"/>
        <v>-1769.72</v>
      </c>
      <c r="AR10" s="79">
        <f t="shared" si="11"/>
        <v>-1514.72</v>
      </c>
      <c r="AS10" s="91">
        <f t="shared" si="11"/>
        <v>-1514.72</v>
      </c>
      <c r="AT10" s="52">
        <f t="shared" si="11"/>
        <v>-1514.72</v>
      </c>
      <c r="AU10" s="52">
        <f t="shared" si="11"/>
        <v>-1514.72</v>
      </c>
      <c r="AV10" s="52">
        <f t="shared" si="11"/>
        <v>-1514.72</v>
      </c>
      <c r="AW10" s="52">
        <f t="shared" si="11"/>
        <v>-1514.72</v>
      </c>
      <c r="AX10" s="52">
        <f t="shared" si="11"/>
        <v>-1514.72</v>
      </c>
      <c r="AY10" s="52">
        <f t="shared" si="11"/>
        <v>-1514.72</v>
      </c>
      <c r="AZ10" s="52">
        <f t="shared" si="11"/>
        <v>0</v>
      </c>
      <c r="BA10" s="52">
        <f t="shared" si="11"/>
        <v>0</v>
      </c>
      <c r="BB10" s="52">
        <f t="shared" si="11"/>
        <v>0</v>
      </c>
      <c r="BC10" s="52">
        <f t="shared" si="11"/>
        <v>0</v>
      </c>
      <c r="BD10" s="52">
        <f t="shared" si="11"/>
        <v>0</v>
      </c>
      <c r="BE10" s="52">
        <f t="shared" si="11"/>
        <v>0</v>
      </c>
      <c r="BF10" s="52">
        <f t="shared" si="11"/>
        <v>0</v>
      </c>
      <c r="BG10" s="52">
        <f t="shared" si="11"/>
        <v>0</v>
      </c>
      <c r="BH10" s="52">
        <f t="shared" si="11"/>
        <v>0</v>
      </c>
      <c r="BI10" s="52">
        <f t="shared" si="11"/>
        <v>0</v>
      </c>
    </row>
    <row r="11" spans="2:61">
      <c r="B11" s="105" t="s">
        <v>86</v>
      </c>
      <c r="C11" s="66" t="s">
        <v>13</v>
      </c>
      <c r="D11" s="66"/>
      <c r="E11" s="66"/>
      <c r="F11" s="66"/>
      <c r="G11" s="66">
        <v>250</v>
      </c>
      <c r="H11" s="66"/>
      <c r="I11" s="66">
        <v>200</v>
      </c>
      <c r="J11" s="66">
        <v>200</v>
      </c>
      <c r="K11" s="66">
        <v>50</v>
      </c>
      <c r="L11" s="66">
        <v>200</v>
      </c>
      <c r="M11" s="66"/>
      <c r="N11" s="66">
        <v>200</v>
      </c>
      <c r="O11" s="66">
        <v>400</v>
      </c>
      <c r="P11" s="66">
        <v>200</v>
      </c>
      <c r="Q11" s="66">
        <v>200</v>
      </c>
      <c r="R11" s="66">
        <v>200</v>
      </c>
      <c r="S11" s="66">
        <v>200</v>
      </c>
      <c r="T11" s="66">
        <v>200</v>
      </c>
      <c r="U11" s="66">
        <v>200</v>
      </c>
      <c r="V11" s="66">
        <v>200</v>
      </c>
      <c r="W11" s="66">
        <v>200</v>
      </c>
      <c r="X11" s="66">
        <v>100</v>
      </c>
      <c r="Y11" s="66">
        <v>300</v>
      </c>
      <c r="Z11" s="66">
        <v>200</v>
      </c>
      <c r="AA11" s="66">
        <v>200</v>
      </c>
      <c r="AB11" s="66"/>
      <c r="AC11" s="66"/>
      <c r="AD11" s="66"/>
      <c r="AE11" s="66">
        <v>400</v>
      </c>
      <c r="AF11" s="66">
        <v>400</v>
      </c>
      <c r="AG11" s="66">
        <v>400</v>
      </c>
      <c r="AH11" s="66"/>
      <c r="AI11" s="66">
        <v>400</v>
      </c>
      <c r="AJ11" s="66">
        <v>100</v>
      </c>
      <c r="AK11" s="66">
        <v>100</v>
      </c>
      <c r="AL11" s="66">
        <v>100</v>
      </c>
      <c r="AM11" s="83">
        <v>100</v>
      </c>
      <c r="AN11" s="94">
        <v>100</v>
      </c>
      <c r="AO11" s="83">
        <v>100</v>
      </c>
      <c r="AP11" s="66">
        <v>100</v>
      </c>
      <c r="AQ11" s="94">
        <v>100</v>
      </c>
      <c r="AR11" s="83">
        <v>100</v>
      </c>
      <c r="AS11" s="94">
        <v>100</v>
      </c>
      <c r="AT11" s="66">
        <v>100</v>
      </c>
      <c r="AU11" s="66">
        <v>100</v>
      </c>
      <c r="AV11" s="66">
        <v>100</v>
      </c>
      <c r="AW11" s="66">
        <v>100</v>
      </c>
      <c r="AX11" s="66">
        <v>100</v>
      </c>
      <c r="AY11" s="66">
        <v>100</v>
      </c>
      <c r="AZ11" s="53"/>
      <c r="BA11" s="53"/>
      <c r="BB11" s="53"/>
      <c r="BC11" s="53"/>
      <c r="BD11" s="53"/>
      <c r="BE11" s="53"/>
      <c r="BF11" s="53"/>
      <c r="BG11" s="53"/>
      <c r="BH11" s="53"/>
      <c r="BI11" s="53"/>
    </row>
    <row r="12" spans="2:61">
      <c r="B12" s="106"/>
      <c r="C12" s="67" t="s">
        <v>81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>
        <v>80</v>
      </c>
      <c r="AK12" s="67">
        <v>120</v>
      </c>
      <c r="AL12" s="67">
        <v>120</v>
      </c>
      <c r="AM12" s="84">
        <v>120</v>
      </c>
      <c r="AN12" s="95">
        <v>120</v>
      </c>
      <c r="AO12" s="84">
        <v>80</v>
      </c>
      <c r="AP12" s="67">
        <v>120</v>
      </c>
      <c r="AQ12" s="95">
        <v>120</v>
      </c>
      <c r="AR12" s="84">
        <v>120</v>
      </c>
      <c r="AS12" s="95">
        <v>120</v>
      </c>
      <c r="AT12" s="67">
        <v>120</v>
      </c>
      <c r="AU12" s="67">
        <v>120</v>
      </c>
      <c r="AV12" s="67">
        <v>120</v>
      </c>
      <c r="AW12" s="67">
        <v>120</v>
      </c>
      <c r="AX12" s="67">
        <v>120</v>
      </c>
      <c r="AY12" s="67">
        <v>120</v>
      </c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2:61">
      <c r="B13" s="106"/>
      <c r="C13" s="67" t="s">
        <v>82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>
        <f>150+(60)</f>
        <v>210</v>
      </c>
      <c r="AK13" s="67">
        <f>150+(60)</f>
        <v>210</v>
      </c>
      <c r="AL13" s="67">
        <f>150+(60)</f>
        <v>210</v>
      </c>
      <c r="AM13" s="84">
        <f>150+(60)</f>
        <v>210</v>
      </c>
      <c r="AN13" s="95">
        <f>150+(60)</f>
        <v>210</v>
      </c>
      <c r="AO13" s="84">
        <f t="shared" ref="AO13:AY13" si="12">150+(60)</f>
        <v>210</v>
      </c>
      <c r="AP13" s="67">
        <f t="shared" si="12"/>
        <v>210</v>
      </c>
      <c r="AQ13" s="95">
        <f t="shared" si="12"/>
        <v>210</v>
      </c>
      <c r="AR13" s="84">
        <f t="shared" si="12"/>
        <v>210</v>
      </c>
      <c r="AS13" s="95">
        <f t="shared" si="12"/>
        <v>210</v>
      </c>
      <c r="AT13" s="67">
        <f t="shared" si="12"/>
        <v>210</v>
      </c>
      <c r="AU13" s="67">
        <f t="shared" si="12"/>
        <v>210</v>
      </c>
      <c r="AV13" s="67">
        <f t="shared" si="12"/>
        <v>210</v>
      </c>
      <c r="AW13" s="67">
        <f t="shared" si="12"/>
        <v>210</v>
      </c>
      <c r="AX13" s="67">
        <f t="shared" si="12"/>
        <v>210</v>
      </c>
      <c r="AY13" s="67">
        <f t="shared" si="12"/>
        <v>210</v>
      </c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2:61">
      <c r="B14" s="106"/>
      <c r="C14" s="67" t="s">
        <v>83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>
        <v>100</v>
      </c>
      <c r="AK14" s="67">
        <v>100</v>
      </c>
      <c r="AL14" s="67">
        <v>100</v>
      </c>
      <c r="AM14" s="84">
        <v>100</v>
      </c>
      <c r="AN14" s="95">
        <v>100</v>
      </c>
      <c r="AO14" s="84">
        <v>0</v>
      </c>
      <c r="AP14" s="67">
        <v>100</v>
      </c>
      <c r="AQ14" s="95">
        <v>100</v>
      </c>
      <c r="AR14" s="84">
        <v>100</v>
      </c>
      <c r="AS14" s="95">
        <v>100</v>
      </c>
      <c r="AT14" s="67">
        <v>100</v>
      </c>
      <c r="AU14" s="67">
        <v>100</v>
      </c>
      <c r="AV14" s="67">
        <v>100</v>
      </c>
      <c r="AW14" s="67">
        <v>100</v>
      </c>
      <c r="AX14" s="67">
        <v>100</v>
      </c>
      <c r="AY14" s="67">
        <v>100</v>
      </c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2:61">
      <c r="B15" s="106"/>
      <c r="C15" s="68" t="s">
        <v>30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>
        <v>100</v>
      </c>
      <c r="X15" s="68"/>
      <c r="Y15" s="68">
        <v>100</v>
      </c>
      <c r="Z15" s="68">
        <v>60</v>
      </c>
      <c r="AA15" s="68">
        <v>100</v>
      </c>
      <c r="AB15" s="68"/>
      <c r="AC15" s="68"/>
      <c r="AD15" s="68"/>
      <c r="AE15" s="68"/>
      <c r="AF15" s="68"/>
      <c r="AG15" s="68">
        <v>100</v>
      </c>
      <c r="AH15" s="68"/>
      <c r="AI15" s="68">
        <f>100-AI43</f>
        <v>100</v>
      </c>
      <c r="AJ15" s="68">
        <v>100</v>
      </c>
      <c r="AK15" s="68"/>
      <c r="AL15" s="68">
        <v>25</v>
      </c>
      <c r="AM15" s="85">
        <v>100</v>
      </c>
      <c r="AN15" s="96">
        <v>100</v>
      </c>
      <c r="AO15" s="85">
        <v>100</v>
      </c>
      <c r="AP15" s="68">
        <v>100</v>
      </c>
      <c r="AQ15" s="96">
        <v>100</v>
      </c>
      <c r="AR15" s="85">
        <v>100</v>
      </c>
      <c r="AS15" s="96">
        <v>100</v>
      </c>
      <c r="AT15" s="68">
        <v>100</v>
      </c>
      <c r="AU15" s="68">
        <v>100</v>
      </c>
      <c r="AV15" s="68">
        <v>100</v>
      </c>
      <c r="AW15" s="68">
        <v>100</v>
      </c>
      <c r="AX15" s="68">
        <v>100</v>
      </c>
      <c r="AY15" s="68">
        <v>100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</row>
    <row r="16" spans="2:61">
      <c r="B16" s="106"/>
      <c r="C16" s="68" t="s">
        <v>77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>
        <f>100-55</f>
        <v>45</v>
      </c>
      <c r="AH16" s="68"/>
      <c r="AI16" s="68"/>
      <c r="AJ16" s="68">
        <f>100-AJ42</f>
        <v>100</v>
      </c>
      <c r="AK16" s="68"/>
      <c r="AL16" s="68"/>
      <c r="AM16" s="85"/>
      <c r="AN16" s="96"/>
      <c r="AO16" s="85"/>
      <c r="AP16" s="68">
        <v>100</v>
      </c>
      <c r="AQ16" s="96">
        <v>100</v>
      </c>
      <c r="AR16" s="85">
        <v>100</v>
      </c>
      <c r="AS16" s="96">
        <v>100</v>
      </c>
      <c r="AT16" s="68">
        <v>100</v>
      </c>
      <c r="AU16" s="68">
        <v>100</v>
      </c>
      <c r="AV16" s="68">
        <v>100</v>
      </c>
      <c r="AW16" s="68">
        <v>100</v>
      </c>
      <c r="AX16" s="68">
        <v>100</v>
      </c>
      <c r="AY16" s="68">
        <v>100</v>
      </c>
      <c r="AZ16" s="54"/>
      <c r="BA16" s="54"/>
      <c r="BB16" s="54"/>
      <c r="BC16" s="54"/>
      <c r="BD16" s="54"/>
      <c r="BE16" s="54"/>
      <c r="BF16" s="54"/>
      <c r="BG16" s="54"/>
      <c r="BH16" s="54"/>
      <c r="BI16" s="54"/>
    </row>
    <row r="17" spans="2:61">
      <c r="B17" s="106"/>
      <c r="C17" s="5" t="s">
        <v>2</v>
      </c>
      <c r="D17" s="5">
        <v>60</v>
      </c>
      <c r="E17" s="5"/>
      <c r="F17" s="5">
        <v>60</v>
      </c>
      <c r="G17" s="5">
        <v>60</v>
      </c>
      <c r="H17" s="5"/>
      <c r="I17" s="5">
        <v>60</v>
      </c>
      <c r="J17" s="5">
        <v>60</v>
      </c>
      <c r="K17" s="5"/>
      <c r="L17" s="5">
        <v>60</v>
      </c>
      <c r="M17" s="5"/>
      <c r="N17" s="5">
        <v>60</v>
      </c>
      <c r="O17" s="5">
        <v>60</v>
      </c>
      <c r="P17" s="5">
        <v>60</v>
      </c>
      <c r="Q17" s="5">
        <v>60</v>
      </c>
      <c r="R17" s="5">
        <v>60</v>
      </c>
      <c r="S17" s="5">
        <v>60</v>
      </c>
      <c r="T17" s="5">
        <v>60</v>
      </c>
      <c r="U17" s="5">
        <v>60</v>
      </c>
      <c r="V17" s="5">
        <v>60</v>
      </c>
      <c r="W17" s="5">
        <v>60</v>
      </c>
      <c r="X17" s="5"/>
      <c r="Y17" s="5">
        <v>60</v>
      </c>
      <c r="Z17" s="5">
        <v>60</v>
      </c>
      <c r="AA17" s="5">
        <v>60</v>
      </c>
      <c r="AB17" s="5">
        <v>60</v>
      </c>
      <c r="AC17" s="5">
        <v>60</v>
      </c>
      <c r="AD17" s="5"/>
      <c r="AE17" s="5">
        <v>60</v>
      </c>
      <c r="AF17" s="5">
        <v>60</v>
      </c>
      <c r="AG17" s="5">
        <v>60</v>
      </c>
      <c r="AH17" s="5"/>
      <c r="AI17" s="5">
        <v>60</v>
      </c>
      <c r="AJ17" s="5">
        <v>60</v>
      </c>
      <c r="AK17" s="5">
        <v>60</v>
      </c>
      <c r="AL17" s="5">
        <v>60</v>
      </c>
      <c r="AM17" s="81">
        <v>60</v>
      </c>
      <c r="AN17" s="92">
        <v>60</v>
      </c>
      <c r="AO17" s="103">
        <v>60</v>
      </c>
      <c r="AP17" s="48">
        <v>60</v>
      </c>
      <c r="AQ17" s="97">
        <v>60</v>
      </c>
      <c r="AR17" s="103">
        <v>60</v>
      </c>
      <c r="AS17" s="97">
        <v>60</v>
      </c>
      <c r="AT17" s="48">
        <v>60</v>
      </c>
      <c r="AU17" s="48">
        <v>60</v>
      </c>
      <c r="AV17" s="48">
        <v>60</v>
      </c>
      <c r="AW17" s="48">
        <v>60</v>
      </c>
      <c r="AX17" s="48">
        <v>60</v>
      </c>
      <c r="AY17" s="48">
        <v>60</v>
      </c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2:61">
      <c r="B18" s="106"/>
      <c r="C18" s="6" t="s">
        <v>3</v>
      </c>
      <c r="D18" s="6">
        <v>50</v>
      </c>
      <c r="E18" s="6"/>
      <c r="F18" s="6">
        <v>50</v>
      </c>
      <c r="G18" s="6">
        <v>50</v>
      </c>
      <c r="H18" s="6"/>
      <c r="I18" s="6">
        <v>50</v>
      </c>
      <c r="J18" s="6">
        <v>50</v>
      </c>
      <c r="K18" s="6"/>
      <c r="L18" s="6">
        <v>50</v>
      </c>
      <c r="M18" s="6"/>
      <c r="N18" s="6">
        <v>50</v>
      </c>
      <c r="O18" s="6">
        <v>50</v>
      </c>
      <c r="P18" s="6">
        <v>50</v>
      </c>
      <c r="Q18" s="6">
        <v>50</v>
      </c>
      <c r="R18" s="6">
        <v>50</v>
      </c>
      <c r="S18" s="6">
        <v>50</v>
      </c>
      <c r="T18" s="6">
        <v>50</v>
      </c>
      <c r="U18" s="6">
        <v>50</v>
      </c>
      <c r="V18" s="6">
        <v>50</v>
      </c>
      <c r="W18" s="6">
        <v>50</v>
      </c>
      <c r="X18" s="6"/>
      <c r="Y18" s="6">
        <v>50</v>
      </c>
      <c r="Z18" s="6">
        <v>50</v>
      </c>
      <c r="AA18" s="6">
        <v>50</v>
      </c>
      <c r="AB18" s="6">
        <v>50</v>
      </c>
      <c r="AC18" s="6">
        <v>50</v>
      </c>
      <c r="AD18" s="6"/>
      <c r="AE18" s="6">
        <v>50</v>
      </c>
      <c r="AF18" s="6">
        <v>50</v>
      </c>
      <c r="AG18" s="6">
        <v>50</v>
      </c>
      <c r="AH18" s="6"/>
      <c r="AI18" s="6">
        <v>50</v>
      </c>
      <c r="AJ18" s="6">
        <v>50</v>
      </c>
      <c r="AK18" s="6">
        <v>50</v>
      </c>
      <c r="AL18" s="6">
        <v>50</v>
      </c>
      <c r="AM18" s="82">
        <v>50</v>
      </c>
      <c r="AN18" s="93">
        <v>50</v>
      </c>
      <c r="AO18" s="88">
        <v>50</v>
      </c>
      <c r="AP18" s="23">
        <v>50</v>
      </c>
      <c r="AQ18" s="98">
        <v>50</v>
      </c>
      <c r="AR18" s="88">
        <v>50</v>
      </c>
      <c r="AS18" s="98">
        <v>50</v>
      </c>
      <c r="AT18" s="23">
        <v>50</v>
      </c>
      <c r="AU18" s="23">
        <v>50</v>
      </c>
      <c r="AV18" s="23">
        <v>50</v>
      </c>
      <c r="AW18" s="23">
        <v>50</v>
      </c>
      <c r="AX18" s="23">
        <v>50</v>
      </c>
      <c r="AY18" s="23">
        <v>50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2:61">
      <c r="B19" s="106"/>
      <c r="C19" s="6" t="s">
        <v>4</v>
      </c>
      <c r="D19" s="6">
        <v>600</v>
      </c>
      <c r="E19" s="6"/>
      <c r="F19" s="6">
        <v>600</v>
      </c>
      <c r="G19" s="6">
        <v>600</v>
      </c>
      <c r="H19" s="6"/>
      <c r="I19" s="6">
        <v>600</v>
      </c>
      <c r="J19" s="6">
        <v>600</v>
      </c>
      <c r="K19" s="6"/>
      <c r="L19" s="6">
        <v>600</v>
      </c>
      <c r="M19" s="6"/>
      <c r="N19" s="6">
        <v>600</v>
      </c>
      <c r="O19" s="6">
        <v>600</v>
      </c>
      <c r="P19" s="6">
        <v>600</v>
      </c>
      <c r="Q19" s="6">
        <v>600</v>
      </c>
      <c r="R19" s="6">
        <v>609</v>
      </c>
      <c r="S19" s="6">
        <v>609</v>
      </c>
      <c r="T19" s="6">
        <v>609</v>
      </c>
      <c r="U19" s="6">
        <v>609</v>
      </c>
      <c r="V19" s="6">
        <v>609</v>
      </c>
      <c r="W19" s="6">
        <v>609</v>
      </c>
      <c r="X19" s="6"/>
      <c r="Y19" s="6">
        <v>609</v>
      </c>
      <c r="Z19" s="6">
        <v>609</v>
      </c>
      <c r="AA19" s="6">
        <v>609</v>
      </c>
      <c r="AB19" s="6">
        <v>609</v>
      </c>
      <c r="AC19" s="6">
        <v>609</v>
      </c>
      <c r="AD19" s="6"/>
      <c r="AE19" s="6">
        <v>609</v>
      </c>
      <c r="AF19" s="6">
        <v>609</v>
      </c>
      <c r="AG19" s="6">
        <v>609</v>
      </c>
      <c r="AH19" s="6"/>
      <c r="AI19" s="6">
        <v>609</v>
      </c>
      <c r="AJ19" s="6">
        <v>609</v>
      </c>
      <c r="AK19" s="6">
        <v>609</v>
      </c>
      <c r="AL19" s="6">
        <v>609</v>
      </c>
      <c r="AM19" s="82">
        <v>624.72</v>
      </c>
      <c r="AN19" s="93">
        <v>624.72</v>
      </c>
      <c r="AO19" s="88">
        <v>624.72</v>
      </c>
      <c r="AP19" s="23">
        <v>624.72</v>
      </c>
      <c r="AQ19" s="98">
        <v>624.72</v>
      </c>
      <c r="AR19" s="88">
        <v>624.72</v>
      </c>
      <c r="AS19" s="98">
        <v>624.72</v>
      </c>
      <c r="AT19" s="23">
        <v>624.72</v>
      </c>
      <c r="AU19" s="23">
        <v>624.72</v>
      </c>
      <c r="AV19" s="23">
        <v>624.72</v>
      </c>
      <c r="AW19" s="23">
        <v>624.72</v>
      </c>
      <c r="AX19" s="23">
        <v>624.72</v>
      </c>
      <c r="AY19" s="23">
        <v>624.72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2:61" ht="13.5" thickBot="1">
      <c r="B20" s="107"/>
      <c r="C20" s="69" t="s">
        <v>32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>
        <v>50</v>
      </c>
      <c r="R20" s="69">
        <v>50</v>
      </c>
      <c r="S20" s="69">
        <v>50</v>
      </c>
      <c r="T20" s="69">
        <v>50</v>
      </c>
      <c r="U20" s="69">
        <v>50</v>
      </c>
      <c r="V20" s="69">
        <v>50</v>
      </c>
      <c r="W20" s="69">
        <v>50</v>
      </c>
      <c r="X20" s="69"/>
      <c r="Y20" s="69">
        <v>50</v>
      </c>
      <c r="Z20" s="69"/>
      <c r="AA20" s="69">
        <v>50</v>
      </c>
      <c r="AB20" s="69"/>
      <c r="AC20" s="69"/>
      <c r="AD20" s="69"/>
      <c r="AE20" s="69">
        <v>50</v>
      </c>
      <c r="AF20" s="69"/>
      <c r="AG20" s="69">
        <v>50</v>
      </c>
      <c r="AH20" s="69"/>
      <c r="AI20" s="69">
        <v>50</v>
      </c>
      <c r="AJ20" s="69">
        <v>50</v>
      </c>
      <c r="AK20" s="69">
        <v>50</v>
      </c>
      <c r="AL20" s="69">
        <v>50</v>
      </c>
      <c r="AM20" s="86">
        <v>50</v>
      </c>
      <c r="AN20" s="100">
        <v>50</v>
      </c>
      <c r="AO20" s="86">
        <v>50</v>
      </c>
      <c r="AP20" s="102">
        <v>50</v>
      </c>
      <c r="AQ20" s="99">
        <v>50</v>
      </c>
      <c r="AR20" s="104">
        <v>50</v>
      </c>
      <c r="AS20" s="99">
        <v>50</v>
      </c>
      <c r="AT20" s="102">
        <v>50</v>
      </c>
      <c r="AU20" s="102">
        <v>50</v>
      </c>
      <c r="AV20" s="102">
        <v>50</v>
      </c>
      <c r="AW20" s="102">
        <v>50</v>
      </c>
      <c r="AX20" s="102">
        <v>50</v>
      </c>
      <c r="AY20" s="102">
        <v>50</v>
      </c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2:61">
      <c r="B21" s="105" t="s">
        <v>87</v>
      </c>
      <c r="C21" s="70" t="s">
        <v>9</v>
      </c>
      <c r="D21" s="70">
        <v>226.49</v>
      </c>
      <c r="E21" s="70"/>
      <c r="F21" s="70"/>
      <c r="G21" s="70"/>
      <c r="H21" s="70"/>
      <c r="I21" s="70">
        <v>222.39</v>
      </c>
      <c r="J21" s="70"/>
      <c r="K21" s="70"/>
      <c r="L21" s="70">
        <v>228.71</v>
      </c>
      <c r="M21" s="70"/>
      <c r="N21" s="70"/>
      <c r="O21" s="70">
        <v>225.52</v>
      </c>
      <c r="P21" s="70"/>
      <c r="Q21" s="70">
        <v>225.52</v>
      </c>
      <c r="R21" s="70"/>
      <c r="S21" s="70">
        <v>225.52</v>
      </c>
      <c r="T21" s="70"/>
      <c r="U21" s="70"/>
      <c r="V21" s="71">
        <v>150</v>
      </c>
      <c r="W21" s="70"/>
      <c r="X21" s="70"/>
      <c r="Y21" s="70">
        <v>119</v>
      </c>
      <c r="Z21" s="70"/>
      <c r="AA21" s="70">
        <v>119</v>
      </c>
      <c r="AB21" s="70"/>
      <c r="AC21" s="70"/>
      <c r="AD21" s="70"/>
      <c r="AE21" s="70">
        <v>119</v>
      </c>
      <c r="AF21" s="70"/>
      <c r="AG21" s="70">
        <v>120.32</v>
      </c>
      <c r="AH21" s="70"/>
      <c r="AI21" s="70"/>
      <c r="AJ21" s="70">
        <v>120.32</v>
      </c>
      <c r="AK21" s="70"/>
      <c r="AL21" s="70">
        <v>130</v>
      </c>
      <c r="AM21" s="87"/>
      <c r="AN21" s="101">
        <v>130</v>
      </c>
      <c r="AO21" s="82"/>
      <c r="AP21" s="23">
        <v>130</v>
      </c>
      <c r="AQ21" s="93"/>
      <c r="AR21" s="82"/>
      <c r="AS21" s="93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2:61">
      <c r="B22" s="106"/>
      <c r="C22" s="5" t="s">
        <v>88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4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81">
        <v>100</v>
      </c>
      <c r="AN22" s="92"/>
      <c r="AO22" s="82"/>
      <c r="AP22" s="23">
        <v>50</v>
      </c>
      <c r="AQ22" s="93"/>
      <c r="AR22" s="82"/>
      <c r="AS22" s="93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</row>
    <row r="23" spans="2:61">
      <c r="B23" s="106"/>
      <c r="C23" s="6" t="s">
        <v>14</v>
      </c>
      <c r="D23" s="6"/>
      <c r="E23" s="6"/>
      <c r="F23" s="6"/>
      <c r="G23" s="6">
        <v>125.38</v>
      </c>
      <c r="H23" s="6"/>
      <c r="I23" s="6"/>
      <c r="J23" s="6">
        <v>180.6</v>
      </c>
      <c r="K23" s="6"/>
      <c r="L23" s="6"/>
      <c r="M23" s="6"/>
      <c r="N23" s="6">
        <v>186.04</v>
      </c>
      <c r="O23" s="6"/>
      <c r="P23" s="6">
        <v>171.52</v>
      </c>
      <c r="Q23" s="6"/>
      <c r="R23" s="6">
        <v>143.16999999999999</v>
      </c>
      <c r="S23" s="6"/>
      <c r="T23" s="6">
        <v>121.7</v>
      </c>
      <c r="U23" s="6"/>
      <c r="V23" s="6">
        <v>117.44</v>
      </c>
      <c r="W23" s="6"/>
      <c r="X23" s="6"/>
      <c r="Y23" s="6"/>
      <c r="Z23" s="6">
        <v>132.33000000000001</v>
      </c>
      <c r="AA23" s="6"/>
      <c r="AB23" s="6">
        <v>137.76</v>
      </c>
      <c r="AC23" s="6"/>
      <c r="AD23" s="6"/>
      <c r="AE23" s="6"/>
      <c r="AF23" s="6">
        <v>116</v>
      </c>
      <c r="AG23" s="6"/>
      <c r="AH23" s="6"/>
      <c r="AI23" s="6">
        <v>131.32</v>
      </c>
      <c r="AJ23" s="6"/>
      <c r="AK23" s="6">
        <v>114.62</v>
      </c>
      <c r="AL23" s="6"/>
      <c r="AM23" s="82">
        <v>98.99</v>
      </c>
      <c r="AN23" s="93"/>
      <c r="AO23" s="108">
        <v>198.54</v>
      </c>
      <c r="AP23" s="6"/>
      <c r="AQ23" s="93"/>
      <c r="AR23" s="82"/>
      <c r="AS23" s="93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</row>
    <row r="24" spans="2:61">
      <c r="B24" s="106"/>
      <c r="C24" s="6" t="s">
        <v>17</v>
      </c>
      <c r="D24" s="6"/>
      <c r="E24" s="6"/>
      <c r="F24" s="6"/>
      <c r="G24" s="6"/>
      <c r="H24" s="6"/>
      <c r="I24" s="6">
        <v>43.52</v>
      </c>
      <c r="J24" s="6"/>
      <c r="K24" s="6"/>
      <c r="L24" s="6"/>
      <c r="M24" s="6"/>
      <c r="N24" s="6">
        <v>43.52</v>
      </c>
      <c r="O24" s="6"/>
      <c r="P24" s="6"/>
      <c r="Q24" s="6"/>
      <c r="R24" s="6"/>
      <c r="S24" s="6"/>
      <c r="T24" s="6"/>
      <c r="U24" s="6"/>
      <c r="V24" s="6">
        <v>43.52</v>
      </c>
      <c r="W24" s="6"/>
      <c r="X24" s="6"/>
      <c r="Y24" s="6">
        <v>43.52</v>
      </c>
      <c r="Z24" s="6"/>
      <c r="AA24" s="6"/>
      <c r="AB24" s="6"/>
      <c r="AC24" s="6"/>
      <c r="AD24" s="6"/>
      <c r="AE24" s="6">
        <v>43.52</v>
      </c>
      <c r="AF24" s="6"/>
      <c r="AG24" s="6">
        <v>43.52</v>
      </c>
      <c r="AH24" s="6"/>
      <c r="AI24" s="6"/>
      <c r="AJ24" s="6">
        <v>43.52</v>
      </c>
      <c r="AK24" s="6"/>
      <c r="AL24" s="6">
        <v>43.52</v>
      </c>
      <c r="AM24" s="82"/>
      <c r="AN24" s="93">
        <v>35.67</v>
      </c>
      <c r="AO24" s="82"/>
      <c r="AP24" s="23">
        <v>43.52</v>
      </c>
      <c r="AQ24" s="93"/>
      <c r="AR24" s="82"/>
      <c r="AS24" s="93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</row>
    <row r="25" spans="2:61">
      <c r="B25" s="106"/>
      <c r="C25" s="6" t="s">
        <v>26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v>55.28</v>
      </c>
      <c r="W25" s="14" t="s">
        <v>28</v>
      </c>
      <c r="X25" s="6"/>
      <c r="Y25" s="6"/>
      <c r="Z25" s="14" t="s">
        <v>31</v>
      </c>
      <c r="AA25" s="6"/>
      <c r="AB25" s="6"/>
      <c r="AC25" s="6">
        <v>65.44</v>
      </c>
      <c r="AD25" s="6"/>
      <c r="AE25" s="6"/>
      <c r="AF25" s="6">
        <v>74.16</v>
      </c>
      <c r="AG25" s="6"/>
      <c r="AH25" s="6"/>
      <c r="AI25" s="6">
        <v>55.44</v>
      </c>
      <c r="AJ25" s="6"/>
      <c r="AK25" s="6"/>
      <c r="AL25" s="6">
        <v>65.099999999999994</v>
      </c>
      <c r="AM25" s="82">
        <v>98.22</v>
      </c>
      <c r="AN25" s="93"/>
      <c r="AO25" s="82"/>
      <c r="AP25" s="6"/>
      <c r="AQ25" s="98">
        <v>200</v>
      </c>
      <c r="AR25" s="82"/>
      <c r="AS25" s="93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</row>
    <row r="26" spans="2:61">
      <c r="B26" s="106"/>
      <c r="C26" s="6" t="s">
        <v>35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4"/>
      <c r="X26" s="6"/>
      <c r="Y26" s="6"/>
      <c r="Z26" s="14"/>
      <c r="AA26" s="6"/>
      <c r="AB26" s="6"/>
      <c r="AC26" s="6"/>
      <c r="AD26" s="6"/>
      <c r="AE26" s="6"/>
      <c r="AF26" s="6">
        <v>59.58</v>
      </c>
      <c r="AG26" s="6"/>
      <c r="AH26" s="6"/>
      <c r="AI26" s="6"/>
      <c r="AJ26" s="6">
        <v>59.8</v>
      </c>
      <c r="AK26" s="6"/>
      <c r="AL26" s="6">
        <v>69.89</v>
      </c>
      <c r="AM26" s="82"/>
      <c r="AN26" s="93">
        <v>69.89</v>
      </c>
      <c r="AO26" s="82"/>
      <c r="AP26" s="23">
        <v>69.89</v>
      </c>
      <c r="AQ26" s="93"/>
      <c r="AR26" s="82"/>
      <c r="AS26" s="93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</row>
    <row r="27" spans="2:61">
      <c r="B27" s="106"/>
      <c r="C27" s="18" t="s">
        <v>73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6"/>
      <c r="O27" s="6"/>
      <c r="P27" s="6"/>
      <c r="Q27" s="18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>
        <v>15</v>
      </c>
      <c r="AJ27" s="6"/>
      <c r="AK27" s="6">
        <v>13.35</v>
      </c>
      <c r="AL27" s="6"/>
      <c r="AM27" s="82">
        <v>13.35</v>
      </c>
      <c r="AN27" s="93"/>
      <c r="AO27" s="82">
        <v>13.35</v>
      </c>
      <c r="AP27" s="6"/>
      <c r="AQ27" s="93"/>
      <c r="AR27" s="82"/>
      <c r="AS27" s="93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2:61" ht="13.5" thickBot="1">
      <c r="B28" s="107"/>
      <c r="C28" s="72" t="s">
        <v>27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9"/>
      <c r="O28" s="69"/>
      <c r="P28" s="69"/>
      <c r="Q28" s="69"/>
      <c r="R28" s="69"/>
      <c r="S28" s="69"/>
      <c r="T28" s="69"/>
      <c r="U28" s="69"/>
      <c r="V28" s="69"/>
      <c r="W28" s="73" t="s">
        <v>28</v>
      </c>
      <c r="X28" s="69"/>
      <c r="Y28" s="69"/>
      <c r="Z28" s="69"/>
      <c r="AA28" s="69"/>
      <c r="AB28" s="69"/>
      <c r="AC28" s="69"/>
      <c r="AD28" s="69"/>
      <c r="AE28" s="69">
        <v>25</v>
      </c>
      <c r="AF28" s="69"/>
      <c r="AG28" s="69">
        <v>26.71</v>
      </c>
      <c r="AH28" s="69"/>
      <c r="AI28" s="69"/>
      <c r="AJ28" s="69">
        <v>28.11</v>
      </c>
      <c r="AK28" s="69"/>
      <c r="AL28" s="69"/>
      <c r="AM28" s="86">
        <v>28.11</v>
      </c>
      <c r="AN28" s="100"/>
      <c r="AO28" s="86">
        <v>28.11</v>
      </c>
      <c r="AP28" s="69"/>
      <c r="AQ28" s="100"/>
      <c r="AR28" s="86"/>
      <c r="AS28" s="100"/>
      <c r="AT28" s="69"/>
      <c r="AU28" s="69"/>
      <c r="AV28" s="69"/>
      <c r="AW28" s="69"/>
      <c r="AX28" s="69"/>
      <c r="AY28" s="69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2:61">
      <c r="B29" s="105" t="s">
        <v>89</v>
      </c>
      <c r="C29" s="70" t="s">
        <v>10</v>
      </c>
      <c r="D29" s="70">
        <v>124.1</v>
      </c>
      <c r="E29" s="70">
        <v>56.84</v>
      </c>
      <c r="F29" s="70">
        <v>152.6</v>
      </c>
      <c r="G29" s="70">
        <v>257.58999999999997</v>
      </c>
      <c r="H29" s="70"/>
      <c r="I29" s="70">
        <v>103.94</v>
      </c>
      <c r="J29" s="70">
        <v>193.94</v>
      </c>
      <c r="K29" s="70">
        <v>197.85</v>
      </c>
      <c r="L29" s="70">
        <v>100</v>
      </c>
      <c r="M29" s="70">
        <v>450</v>
      </c>
      <c r="N29" s="70">
        <v>199.8</v>
      </c>
      <c r="O29" s="70">
        <v>139.25</v>
      </c>
      <c r="P29" s="70">
        <v>34</v>
      </c>
      <c r="Q29" s="70">
        <v>221.23</v>
      </c>
      <c r="R29" s="70">
        <v>195.39</v>
      </c>
      <c r="S29" s="70">
        <v>129.72999999999999</v>
      </c>
      <c r="T29" s="70">
        <v>199</v>
      </c>
      <c r="U29" s="70">
        <v>123.97</v>
      </c>
      <c r="V29" s="70">
        <v>158.36000000000001</v>
      </c>
      <c r="W29" s="70">
        <v>200</v>
      </c>
      <c r="X29" s="70"/>
      <c r="Y29" s="70">
        <v>166.29</v>
      </c>
      <c r="Z29" s="70">
        <v>50</v>
      </c>
      <c r="AA29" s="75">
        <v>50</v>
      </c>
      <c r="AB29" s="70">
        <v>50</v>
      </c>
      <c r="AC29" s="70">
        <v>50</v>
      </c>
      <c r="AD29" s="70"/>
      <c r="AE29" s="70">
        <v>55</v>
      </c>
      <c r="AF29" s="70"/>
      <c r="AG29" s="70">
        <v>55</v>
      </c>
      <c r="AH29" s="70"/>
      <c r="AI29" s="70">
        <v>55</v>
      </c>
      <c r="AJ29" s="70">
        <v>55</v>
      </c>
      <c r="AK29" s="70"/>
      <c r="AL29" s="70"/>
      <c r="AM29" s="87"/>
      <c r="AN29" s="101"/>
      <c r="AO29" s="81"/>
      <c r="AP29" s="5"/>
      <c r="AQ29" s="92"/>
      <c r="AR29" s="81"/>
      <c r="AS29" s="92"/>
      <c r="AT29" s="5"/>
      <c r="AU29" s="5"/>
      <c r="AV29" s="5"/>
      <c r="AW29" s="5"/>
      <c r="AX29" s="5"/>
      <c r="AY29" s="5"/>
      <c r="AZ29" s="6"/>
      <c r="BA29" s="6"/>
      <c r="BB29" s="6"/>
      <c r="BC29" s="6"/>
      <c r="BD29" s="6"/>
      <c r="BE29" s="6"/>
      <c r="BF29" s="6"/>
      <c r="BG29" s="6"/>
      <c r="BH29" s="6"/>
      <c r="BI29" s="6"/>
    </row>
    <row r="30" spans="2:61">
      <c r="B30" s="106"/>
      <c r="C30" s="6" t="s">
        <v>11</v>
      </c>
      <c r="D30" s="6">
        <v>300</v>
      </c>
      <c r="E30" s="6">
        <v>485.46</v>
      </c>
      <c r="F30" s="6">
        <v>55.25</v>
      </c>
      <c r="G30" s="6">
        <v>259.83</v>
      </c>
      <c r="H30" s="6"/>
      <c r="I30" s="6">
        <v>49.58</v>
      </c>
      <c r="J30" s="6">
        <v>50</v>
      </c>
      <c r="K30" s="6"/>
      <c r="L30" s="6">
        <v>100</v>
      </c>
      <c r="M30" s="6"/>
      <c r="N30" s="6">
        <v>50</v>
      </c>
      <c r="O30" s="6">
        <v>100</v>
      </c>
      <c r="P30" s="6">
        <v>100</v>
      </c>
      <c r="Q30" s="6">
        <v>100</v>
      </c>
      <c r="R30" s="6">
        <v>168</v>
      </c>
      <c r="S30" s="6"/>
      <c r="T30" s="6">
        <v>100</v>
      </c>
      <c r="U30" s="6">
        <v>100</v>
      </c>
      <c r="V30" s="6">
        <v>100</v>
      </c>
      <c r="W30" s="6">
        <v>186</v>
      </c>
      <c r="X30" s="6">
        <v>400</v>
      </c>
      <c r="Y30" s="6">
        <v>50</v>
      </c>
      <c r="Z30" s="6">
        <v>50</v>
      </c>
      <c r="AA30" s="16">
        <v>50</v>
      </c>
      <c r="AB30" s="6">
        <v>100</v>
      </c>
      <c r="AC30" s="6">
        <v>100</v>
      </c>
      <c r="AD30" s="6">
        <v>1626.46</v>
      </c>
      <c r="AE30" s="6">
        <v>20</v>
      </c>
      <c r="AF30" s="6">
        <v>143.57</v>
      </c>
      <c r="AG30" s="6">
        <v>49.51</v>
      </c>
      <c r="AH30" s="6"/>
      <c r="AI30" s="6">
        <f>65.27-15</f>
        <v>50.269999999999996</v>
      </c>
      <c r="AJ30" s="6">
        <f>109-AJ28</f>
        <v>80.89</v>
      </c>
      <c r="AK30" s="6">
        <v>95.84</v>
      </c>
      <c r="AL30" s="6">
        <v>135</v>
      </c>
      <c r="AM30" s="82">
        <v>100</v>
      </c>
      <c r="AN30" s="93">
        <v>100</v>
      </c>
      <c r="AO30" s="82"/>
      <c r="AP30" s="6"/>
      <c r="AQ30" s="93"/>
      <c r="AR30" s="82"/>
      <c r="AS30" s="93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</row>
    <row r="31" spans="2:61">
      <c r="B31" s="106"/>
      <c r="C31" s="6" t="s">
        <v>12</v>
      </c>
      <c r="D31" s="6">
        <v>50</v>
      </c>
      <c r="E31" s="6">
        <v>50</v>
      </c>
      <c r="F31" s="6">
        <v>500</v>
      </c>
      <c r="G31" s="6"/>
      <c r="H31" s="6">
        <v>442</v>
      </c>
      <c r="I31" s="6">
        <v>200</v>
      </c>
      <c r="J31" s="6">
        <v>250</v>
      </c>
      <c r="K31" s="6">
        <v>500</v>
      </c>
      <c r="L31" s="6">
        <v>200</v>
      </c>
      <c r="M31" s="6"/>
      <c r="N31" s="6">
        <v>200</v>
      </c>
      <c r="O31" s="6">
        <v>230</v>
      </c>
      <c r="P31" s="6">
        <v>300</v>
      </c>
      <c r="Q31" s="6">
        <v>100</v>
      </c>
      <c r="R31" s="6">
        <v>100</v>
      </c>
      <c r="S31" s="6"/>
      <c r="T31" s="6">
        <v>1150</v>
      </c>
      <c r="U31" s="6">
        <v>100</v>
      </c>
      <c r="V31" s="6">
        <v>200</v>
      </c>
      <c r="W31" s="6">
        <v>100</v>
      </c>
      <c r="X31" s="6"/>
      <c r="Y31" s="6">
        <v>82</v>
      </c>
      <c r="Z31" s="6">
        <v>90</v>
      </c>
      <c r="AA31" s="16">
        <v>50</v>
      </c>
      <c r="AB31" s="6">
        <v>100</v>
      </c>
      <c r="AC31" s="6">
        <v>100</v>
      </c>
      <c r="AD31" s="6"/>
      <c r="AE31" s="6">
        <v>150</v>
      </c>
      <c r="AF31" s="6"/>
      <c r="AG31" s="6">
        <v>150</v>
      </c>
      <c r="AH31" s="6">
        <v>4189.72</v>
      </c>
      <c r="AI31" s="6">
        <v>54.69</v>
      </c>
      <c r="AJ31" s="6"/>
      <c r="AK31" s="6">
        <v>130.13</v>
      </c>
      <c r="AL31" s="6">
        <v>36.31</v>
      </c>
      <c r="AM31" s="82"/>
      <c r="AN31" s="93"/>
      <c r="AO31" s="82"/>
      <c r="AP31" s="6"/>
      <c r="AQ31" s="93"/>
      <c r="AR31" s="82"/>
      <c r="AS31" s="93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2:61">
      <c r="B32" s="106"/>
      <c r="C32" s="6" t="s">
        <v>18</v>
      </c>
      <c r="D32" s="6"/>
      <c r="E32" s="6"/>
      <c r="F32" s="6"/>
      <c r="G32" s="6"/>
      <c r="H32" s="6"/>
      <c r="I32" s="6"/>
      <c r="J32" s="6"/>
      <c r="K32" s="6">
        <v>300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82"/>
      <c r="AN32" s="93"/>
      <c r="AO32" s="82"/>
      <c r="AP32" s="6"/>
      <c r="AQ32" s="93"/>
      <c r="AR32" s="82"/>
      <c r="AS32" s="93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2:61" ht="13.5" thickBot="1">
      <c r="B33" s="107"/>
      <c r="C33" s="72" t="s">
        <v>33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69"/>
      <c r="O33" s="69"/>
      <c r="P33" s="69"/>
      <c r="Q33" s="72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>
        <v>25</v>
      </c>
      <c r="AC33" s="69">
        <v>25</v>
      </c>
      <c r="AD33" s="69"/>
      <c r="AE33" s="69">
        <v>25</v>
      </c>
      <c r="AF33" s="69">
        <v>25</v>
      </c>
      <c r="AG33" s="69">
        <v>25</v>
      </c>
      <c r="AH33" s="69">
        <v>300</v>
      </c>
      <c r="AI33" s="69">
        <v>25</v>
      </c>
      <c r="AJ33" s="69">
        <v>25</v>
      </c>
      <c r="AK33" s="69">
        <v>25</v>
      </c>
      <c r="AL33" s="69">
        <v>25</v>
      </c>
      <c r="AM33" s="86">
        <v>25</v>
      </c>
      <c r="AN33" s="100"/>
      <c r="AO33" s="109">
        <v>25</v>
      </c>
      <c r="AP33" s="102">
        <v>25</v>
      </c>
      <c r="AQ33" s="99">
        <v>25</v>
      </c>
      <c r="AR33" s="86"/>
      <c r="AS33" s="100"/>
      <c r="AT33" s="69"/>
      <c r="AU33" s="69"/>
      <c r="AV33" s="69"/>
      <c r="AW33" s="69"/>
      <c r="AX33" s="69"/>
      <c r="AY33" s="69"/>
      <c r="AZ33" s="6"/>
      <c r="BA33" s="6"/>
      <c r="BB33" s="6"/>
      <c r="BC33" s="6"/>
      <c r="BD33" s="6"/>
      <c r="BE33" s="6"/>
      <c r="BF33" s="6"/>
      <c r="BG33" s="6"/>
      <c r="BH33" s="6"/>
      <c r="BI33" s="6"/>
    </row>
    <row r="34" spans="2:61">
      <c r="C34" s="6" t="s">
        <v>7</v>
      </c>
      <c r="D34" s="6">
        <v>25</v>
      </c>
      <c r="E34" s="6"/>
      <c r="F34" s="6">
        <v>25</v>
      </c>
      <c r="G34" s="6">
        <v>25</v>
      </c>
      <c r="H34" s="6"/>
      <c r="I34" s="6">
        <v>25</v>
      </c>
      <c r="J34" s="6">
        <v>25</v>
      </c>
      <c r="K34" s="6"/>
      <c r="L34" s="6">
        <v>25</v>
      </c>
      <c r="M34" s="6"/>
      <c r="N34" s="6">
        <v>25</v>
      </c>
      <c r="O34" s="6">
        <v>25</v>
      </c>
      <c r="P34" s="6">
        <v>25</v>
      </c>
      <c r="Q34" s="6">
        <f>287.54+1.6</f>
        <v>289.14000000000004</v>
      </c>
      <c r="R34" s="6">
        <v>0</v>
      </c>
      <c r="S34" s="6"/>
      <c r="T34" s="6">
        <v>25</v>
      </c>
      <c r="U34" s="6">
        <v>25</v>
      </c>
      <c r="V34" s="6">
        <v>25</v>
      </c>
      <c r="W34" s="6">
        <v>25</v>
      </c>
      <c r="X34" s="6"/>
      <c r="Y34" s="6">
        <v>25</v>
      </c>
      <c r="Z34" s="6">
        <v>25</v>
      </c>
      <c r="AA34" s="16">
        <v>25</v>
      </c>
      <c r="AB34" s="6">
        <v>25</v>
      </c>
      <c r="AC34" s="6">
        <v>25</v>
      </c>
      <c r="AD34" s="6"/>
      <c r="AE34" s="6">
        <v>25</v>
      </c>
      <c r="AF34" s="6"/>
      <c r="AG34" s="6">
        <v>25</v>
      </c>
      <c r="AH34" s="6">
        <f>259.92+0.65</f>
        <v>260.57</v>
      </c>
      <c r="AI34" s="6"/>
      <c r="AJ34" s="6">
        <v>75.239999999999995</v>
      </c>
      <c r="AK34" s="6"/>
      <c r="AL34" s="6"/>
      <c r="AM34" s="82"/>
      <c r="AN34" s="93">
        <v>110.59</v>
      </c>
      <c r="AO34" s="81">
        <v>180.61</v>
      </c>
      <c r="AP34" s="5"/>
      <c r="AQ34" s="92"/>
      <c r="AR34" s="81"/>
      <c r="AS34" s="92"/>
      <c r="AT34" s="5"/>
      <c r="AU34" s="5"/>
      <c r="AV34" s="5"/>
      <c r="AW34" s="5"/>
      <c r="AX34" s="5"/>
      <c r="AY34" s="5"/>
      <c r="AZ34" s="6"/>
      <c r="BA34" s="6"/>
      <c r="BB34" s="6"/>
      <c r="BC34" s="6"/>
      <c r="BD34" s="6"/>
      <c r="BE34" s="6"/>
      <c r="BF34" s="6"/>
      <c r="BG34" s="6"/>
      <c r="BH34" s="6"/>
      <c r="BI34" s="6"/>
    </row>
    <row r="35" spans="2:61">
      <c r="C35" s="6" t="s">
        <v>25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>
        <v>100</v>
      </c>
      <c r="T35" s="6"/>
      <c r="U35" s="6">
        <v>230</v>
      </c>
      <c r="V35" s="6"/>
      <c r="W35" s="6"/>
      <c r="X35" s="6"/>
      <c r="Y35" s="6"/>
      <c r="Z35" s="6"/>
      <c r="AA35" s="6"/>
      <c r="AB35" s="6"/>
      <c r="AC35" s="6"/>
      <c r="AD35" s="6"/>
      <c r="AE35" s="6">
        <v>25</v>
      </c>
      <c r="AF35" s="6">
        <v>110</v>
      </c>
      <c r="AG35" s="6">
        <v>20</v>
      </c>
      <c r="AH35" s="6">
        <v>75</v>
      </c>
      <c r="AI35" s="6">
        <v>121</v>
      </c>
      <c r="AJ35" s="6">
        <v>20</v>
      </c>
      <c r="AK35" s="6">
        <v>120</v>
      </c>
      <c r="AL35" s="6">
        <v>15</v>
      </c>
      <c r="AM35" s="82">
        <v>172</v>
      </c>
      <c r="AN35" s="93">
        <v>20</v>
      </c>
      <c r="AO35" s="82">
        <v>172</v>
      </c>
      <c r="AP35" s="23">
        <v>20</v>
      </c>
      <c r="AQ35" s="93"/>
      <c r="AR35" s="82"/>
      <c r="AS35" s="93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</row>
    <row r="36" spans="2:61">
      <c r="C36" s="6" t="s">
        <v>15</v>
      </c>
      <c r="D36" s="6"/>
      <c r="E36" s="6"/>
      <c r="F36" s="6"/>
      <c r="G36" s="6"/>
      <c r="H36" s="6"/>
      <c r="I36" s="6">
        <v>96</v>
      </c>
      <c r="J36" s="6"/>
      <c r="K36" s="6"/>
      <c r="L36" s="6"/>
      <c r="M36" s="6"/>
      <c r="N36" s="6"/>
      <c r="O36" s="6"/>
      <c r="P36" s="6"/>
      <c r="Q36" s="6"/>
      <c r="R36" s="6"/>
      <c r="S36" s="6">
        <v>289.24</v>
      </c>
      <c r="T36" s="6">
        <v>110</v>
      </c>
      <c r="U36" s="6"/>
      <c r="V36" s="6"/>
      <c r="W36" s="6">
        <v>141.09</v>
      </c>
      <c r="X36" s="6"/>
      <c r="Y36" s="6"/>
      <c r="Z36" s="6">
        <v>352.13</v>
      </c>
      <c r="AA36" s="16">
        <v>324.2</v>
      </c>
      <c r="AB36" s="6"/>
      <c r="AC36" s="6">
        <v>383.28</v>
      </c>
      <c r="AD36" s="6"/>
      <c r="AE36" s="6"/>
      <c r="AF36" s="6">
        <v>269.83999999999997</v>
      </c>
      <c r="AG36" s="6"/>
      <c r="AH36" s="6"/>
      <c r="AI36" s="6"/>
      <c r="AJ36" s="6"/>
      <c r="AK36" s="6"/>
      <c r="AL36" s="6"/>
      <c r="AM36" s="82"/>
      <c r="AN36" s="93"/>
      <c r="AO36" s="82"/>
      <c r="AP36" s="6"/>
      <c r="AQ36" s="93"/>
      <c r="AR36" s="82"/>
      <c r="AS36" s="93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2:61">
      <c r="C37" s="6" t="s">
        <v>90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6"/>
      <c r="O37" s="6"/>
      <c r="P37" s="6"/>
      <c r="Q37" s="18"/>
      <c r="R37" s="6"/>
      <c r="S37" s="6"/>
      <c r="T37" s="6"/>
      <c r="U37" s="6"/>
      <c r="V37" s="6"/>
      <c r="W37" s="6"/>
      <c r="X37" s="6"/>
      <c r="Y37" s="6"/>
      <c r="Z37" s="6"/>
      <c r="AA37" s="1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82"/>
      <c r="AN37" s="93">
        <v>30</v>
      </c>
      <c r="AO37" s="88">
        <v>15</v>
      </c>
      <c r="AP37" s="23">
        <v>30</v>
      </c>
      <c r="AQ37" s="98">
        <v>30</v>
      </c>
      <c r="AR37" s="82"/>
      <c r="AS37" s="93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</row>
    <row r="38" spans="2:61">
      <c r="C38" s="1" t="s">
        <v>78</v>
      </c>
      <c r="N38" s="6"/>
      <c r="O38" s="6"/>
      <c r="P38" s="6"/>
      <c r="Q38" s="1">
        <v>200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>
        <v>113</v>
      </c>
      <c r="AI38" s="6"/>
      <c r="AJ38" s="6"/>
      <c r="AK38" s="6"/>
      <c r="AL38" s="6"/>
      <c r="AM38" s="82"/>
      <c r="AN38" s="93"/>
      <c r="AO38" s="82"/>
      <c r="AP38" s="6"/>
      <c r="AQ38" s="93"/>
      <c r="AR38" s="82"/>
      <c r="AS38" s="93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</row>
    <row r="39" spans="2:61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4"/>
      <c r="X39" s="6"/>
      <c r="Y39" s="6"/>
      <c r="Z39" s="14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82"/>
      <c r="AN39" s="93"/>
      <c r="AO39" s="82"/>
      <c r="AP39" s="6"/>
      <c r="AQ39" s="93"/>
      <c r="AR39" s="82"/>
      <c r="AS39" s="93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</row>
    <row r="40" spans="2:6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4"/>
      <c r="X40" s="6"/>
      <c r="Y40" s="6"/>
      <c r="Z40" s="14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82"/>
      <c r="AN40" s="93"/>
      <c r="AO40" s="82"/>
      <c r="AP40" s="6"/>
      <c r="AQ40" s="93"/>
      <c r="AR40" s="82"/>
      <c r="AS40" s="93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</row>
    <row r="41" spans="2:6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82"/>
      <c r="AN41" s="93"/>
      <c r="AO41" s="82"/>
      <c r="AP41" s="6"/>
      <c r="AQ41" s="93"/>
      <c r="AR41" s="82"/>
      <c r="AS41" s="93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</row>
    <row r="42" spans="2:6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82"/>
      <c r="AN42" s="93"/>
      <c r="AO42" s="82"/>
      <c r="AP42" s="6"/>
      <c r="AQ42" s="93"/>
      <c r="AR42" s="82"/>
      <c r="AS42" s="93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</row>
    <row r="43" spans="2:61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1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82"/>
      <c r="AN43" s="93"/>
      <c r="AO43" s="82"/>
      <c r="AP43" s="6"/>
      <c r="AQ43" s="93"/>
      <c r="AR43" s="82"/>
      <c r="AS43" s="93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2:6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82"/>
      <c r="AN44" s="93"/>
      <c r="AO44" s="82"/>
      <c r="AP44" s="6"/>
      <c r="AQ44" s="93"/>
      <c r="AR44" s="82"/>
      <c r="AS44" s="93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</row>
    <row r="45" spans="2:61">
      <c r="AH45" s="1" t="s">
        <v>79</v>
      </c>
    </row>
    <row r="46" spans="2:61">
      <c r="AH46" s="1" t="s">
        <v>80</v>
      </c>
    </row>
    <row r="50" spans="3:61">
      <c r="C50" s="1" t="s">
        <v>38</v>
      </c>
    </row>
    <row r="51" spans="3:61">
      <c r="C51" s="25" t="s">
        <v>37</v>
      </c>
    </row>
    <row r="52" spans="3:61">
      <c r="C52" s="24" t="s">
        <v>36</v>
      </c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</row>
    <row r="53" spans="3:61">
      <c r="C53" s="55" t="s">
        <v>84</v>
      </c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</row>
    <row r="56" spans="3:61">
      <c r="C56" s="14" t="s">
        <v>28</v>
      </c>
      <c r="N56" s="15" t="s">
        <v>29</v>
      </c>
    </row>
  </sheetData>
  <mergeCells count="3">
    <mergeCell ref="B11:B20"/>
    <mergeCell ref="B21:B28"/>
    <mergeCell ref="B29:B33"/>
  </mergeCells>
  <conditionalFormatting sqref="A10:XFD10 AE3:BI3">
    <cfRule type="cellIs" dxfId="2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2"/>
  <sheetViews>
    <sheetView workbookViewId="0">
      <selection activeCell="L31" sqref="L31"/>
    </sheetView>
  </sheetViews>
  <sheetFormatPr defaultRowHeight="12.75"/>
  <cols>
    <col min="1" max="1" width="0.85546875" style="1" customWidth="1"/>
    <col min="2" max="2" width="12.85546875" style="1" bestFit="1" customWidth="1"/>
    <col min="3" max="3" width="12.85546875" style="28" customWidth="1"/>
    <col min="4" max="5" width="9.140625" style="27"/>
    <col min="6" max="6" width="9.140625" style="1"/>
    <col min="7" max="7" width="9.140625" style="1" customWidth="1"/>
    <col min="8" max="16384" width="9.140625" style="1"/>
  </cols>
  <sheetData>
    <row r="1" spans="2:17" ht="6" customHeight="1"/>
    <row r="2" spans="2:17">
      <c r="F2" s="35" t="s">
        <v>61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7" ht="25.5">
      <c r="C3" s="29" t="s">
        <v>85</v>
      </c>
      <c r="D3" s="30" t="s">
        <v>56</v>
      </c>
      <c r="E3" s="32" t="s">
        <v>59</v>
      </c>
      <c r="F3" s="49">
        <v>40263</v>
      </c>
      <c r="G3" s="49">
        <v>40270</v>
      </c>
      <c r="H3" s="49">
        <v>40277</v>
      </c>
      <c r="I3" s="49">
        <v>40291</v>
      </c>
      <c r="J3" s="49">
        <v>40305</v>
      </c>
      <c r="K3" s="49">
        <v>40319</v>
      </c>
      <c r="L3" s="49">
        <v>40333</v>
      </c>
      <c r="M3" s="49">
        <v>40347</v>
      </c>
      <c r="N3" s="34"/>
      <c r="O3" s="34"/>
      <c r="P3" s="34"/>
      <c r="Q3" s="34"/>
    </row>
    <row r="4" spans="2:17">
      <c r="B4" s="1" t="s">
        <v>4</v>
      </c>
      <c r="C4" s="28">
        <v>40247</v>
      </c>
      <c r="D4" s="57">
        <f>609*2</f>
        <v>1218</v>
      </c>
      <c r="E4" s="57">
        <v>114127.25</v>
      </c>
      <c r="F4" s="58"/>
      <c r="G4" s="59">
        <v>113157.73</v>
      </c>
      <c r="H4" s="59"/>
      <c r="I4" s="59">
        <v>112787</v>
      </c>
      <c r="J4" s="59"/>
      <c r="K4" s="59"/>
      <c r="L4" s="59">
        <v>112414</v>
      </c>
      <c r="M4" s="59"/>
      <c r="N4" s="59"/>
      <c r="O4" s="59"/>
      <c r="P4" s="59"/>
      <c r="Q4" s="59"/>
    </row>
    <row r="5" spans="2:17" ht="6" customHeight="1">
      <c r="B5" s="36"/>
      <c r="C5" s="37"/>
      <c r="D5" s="38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2:17">
      <c r="B6" s="1" t="s">
        <v>7</v>
      </c>
      <c r="C6" s="28">
        <v>40251</v>
      </c>
      <c r="D6" s="27">
        <v>25</v>
      </c>
      <c r="E6" s="27">
        <v>229.7</v>
      </c>
      <c r="F6" s="50">
        <v>221.75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/>
      <c r="O6" s="50"/>
      <c r="P6" s="50"/>
      <c r="Q6" s="50"/>
    </row>
    <row r="7" spans="2:17">
      <c r="B7" s="1" t="s">
        <v>57</v>
      </c>
      <c r="C7" s="28">
        <v>40251</v>
      </c>
      <c r="D7" s="27">
        <v>55</v>
      </c>
      <c r="E7" s="27">
        <v>1711.39</v>
      </c>
      <c r="F7" s="50">
        <f>1729.46-55</f>
        <v>1674.46</v>
      </c>
      <c r="G7" s="50">
        <f t="shared" ref="G7" si="0">F7</f>
        <v>1674.46</v>
      </c>
      <c r="H7" s="63">
        <f>2060.68-55</f>
        <v>2005.6799999999998</v>
      </c>
      <c r="I7" s="50">
        <f>2025-155</f>
        <v>1870</v>
      </c>
      <c r="J7" s="50">
        <f>I7</f>
        <v>1870</v>
      </c>
      <c r="K7" s="63">
        <v>2082.2600000000002</v>
      </c>
      <c r="L7" s="50">
        <v>0</v>
      </c>
      <c r="M7" s="50">
        <v>0</v>
      </c>
      <c r="N7" s="50"/>
      <c r="O7" s="50"/>
      <c r="P7" s="50"/>
      <c r="Q7" s="50"/>
    </row>
    <row r="8" spans="2:17">
      <c r="B8" s="1" t="s">
        <v>58</v>
      </c>
      <c r="C8" s="28">
        <v>40251</v>
      </c>
      <c r="D8" s="27">
        <v>25</v>
      </c>
      <c r="E8" s="27">
        <v>560.99</v>
      </c>
      <c r="F8" s="50">
        <v>510.99</v>
      </c>
      <c r="G8" s="50">
        <f>F8-300</f>
        <v>210.99</v>
      </c>
      <c r="H8" s="50">
        <f>G8-25</f>
        <v>185.99</v>
      </c>
      <c r="I8" s="50">
        <f>H8-25</f>
        <v>160.99</v>
      </c>
      <c r="J8" s="50">
        <f>I8-25</f>
        <v>135.99</v>
      </c>
      <c r="K8" s="50">
        <f>J8-25</f>
        <v>110.99000000000001</v>
      </c>
      <c r="L8" s="50">
        <f>111-25</f>
        <v>86</v>
      </c>
      <c r="M8" s="50">
        <v>0</v>
      </c>
      <c r="N8" s="50"/>
      <c r="O8" s="50"/>
      <c r="P8" s="50"/>
      <c r="Q8" s="50"/>
    </row>
    <row r="9" spans="2:17">
      <c r="B9" s="1" t="s">
        <v>55</v>
      </c>
      <c r="C9" s="28">
        <v>40263</v>
      </c>
      <c r="D9" s="27">
        <v>136.49</v>
      </c>
      <c r="E9" s="27">
        <v>1560.23</v>
      </c>
      <c r="F9" s="50">
        <f>E9</f>
        <v>1560.23</v>
      </c>
      <c r="G9" s="50">
        <f t="shared" ref="G9:G12" si="1">F9</f>
        <v>1560.23</v>
      </c>
      <c r="H9" s="50">
        <v>1433.36</v>
      </c>
      <c r="I9" s="50">
        <v>1433.36</v>
      </c>
      <c r="J9" s="50">
        <v>1309</v>
      </c>
      <c r="K9" s="50">
        <f>J9</f>
        <v>1309</v>
      </c>
      <c r="L9" s="63">
        <v>3835.54</v>
      </c>
      <c r="M9" s="50">
        <v>3835.54</v>
      </c>
      <c r="N9" s="50"/>
      <c r="O9" s="50"/>
      <c r="P9" s="50"/>
      <c r="Q9" s="50"/>
    </row>
    <row r="10" spans="2:17">
      <c r="B10" s="1" t="s">
        <v>16</v>
      </c>
      <c r="C10" s="28">
        <v>40251</v>
      </c>
      <c r="D10" s="27">
        <v>264.32</v>
      </c>
      <c r="E10" s="27">
        <v>4368.96</v>
      </c>
      <c r="F10" s="50">
        <v>4126.42</v>
      </c>
      <c r="G10" s="50">
        <f t="shared" si="1"/>
        <v>4126.42</v>
      </c>
      <c r="H10" s="50">
        <v>4126.42</v>
      </c>
      <c r="I10" s="50">
        <v>3882.68</v>
      </c>
      <c r="J10" s="50">
        <v>3882.68</v>
      </c>
      <c r="K10" s="50">
        <v>3637</v>
      </c>
      <c r="L10" s="50">
        <v>3637</v>
      </c>
      <c r="M10" s="50">
        <v>3391.54</v>
      </c>
      <c r="N10" s="50"/>
      <c r="O10" s="50"/>
      <c r="P10" s="50"/>
      <c r="Q10" s="50"/>
    </row>
    <row r="11" spans="2:17">
      <c r="B11" s="1" t="s">
        <v>5</v>
      </c>
      <c r="C11" s="28">
        <v>40263</v>
      </c>
      <c r="D11" s="27">
        <v>230.22</v>
      </c>
      <c r="E11" s="27">
        <v>7082.55</v>
      </c>
      <c r="F11" s="50">
        <f>E11</f>
        <v>7082.55</v>
      </c>
      <c r="G11" s="50">
        <f t="shared" si="1"/>
        <v>7082.55</v>
      </c>
      <c r="H11" s="50">
        <v>6876.59</v>
      </c>
      <c r="I11" s="50">
        <v>6876.59</v>
      </c>
      <c r="J11" s="50">
        <v>6680</v>
      </c>
      <c r="K11" s="50">
        <f>J11</f>
        <v>6680</v>
      </c>
      <c r="L11" s="50">
        <f>6860-230.22</f>
        <v>6629.78</v>
      </c>
      <c r="M11" s="50">
        <v>6478.43</v>
      </c>
      <c r="N11" s="50"/>
      <c r="O11" s="50"/>
      <c r="P11" s="50"/>
      <c r="Q11" s="50"/>
    </row>
    <row r="12" spans="2:17">
      <c r="B12" s="1" t="s">
        <v>60</v>
      </c>
      <c r="C12" s="28">
        <v>40247</v>
      </c>
      <c r="D12" s="27">
        <f>222.34*2</f>
        <v>444.68</v>
      </c>
      <c r="E12" s="27">
        <v>12637.6</v>
      </c>
      <c r="F12" s="50">
        <f>E12</f>
        <v>12637.6</v>
      </c>
      <c r="G12" s="50">
        <f t="shared" si="1"/>
        <v>12637.6</v>
      </c>
      <c r="H12" s="50">
        <f>G12-224</f>
        <v>12413.6</v>
      </c>
      <c r="I12" s="50">
        <v>12056</v>
      </c>
      <c r="J12" s="50">
        <f>I12-224</f>
        <v>11832</v>
      </c>
      <c r="K12" s="50">
        <v>11667.24</v>
      </c>
      <c r="L12" s="50">
        <v>11471.82</v>
      </c>
      <c r="M12" s="50">
        <f>L12-224</f>
        <v>11247.82</v>
      </c>
      <c r="N12" s="50"/>
      <c r="O12" s="50"/>
      <c r="P12" s="50"/>
      <c r="Q12" s="50"/>
    </row>
    <row r="13" spans="2:17">
      <c r="B13" s="25" t="s">
        <v>22</v>
      </c>
      <c r="C13" s="31"/>
      <c r="D13" s="62">
        <f>SUM(D6:D12)</f>
        <v>1180.71</v>
      </c>
      <c r="E13" s="62">
        <f>SUM(E6:E12)</f>
        <v>28151.42</v>
      </c>
      <c r="F13" s="56">
        <f t="shared" ref="F13:I13" si="2">SUM(F6:F12)</f>
        <v>27814</v>
      </c>
      <c r="G13" s="56">
        <f t="shared" si="2"/>
        <v>27292.25</v>
      </c>
      <c r="H13" s="56">
        <f t="shared" si="2"/>
        <v>27041.64</v>
      </c>
      <c r="I13" s="56">
        <f t="shared" si="2"/>
        <v>26279.62</v>
      </c>
      <c r="J13" s="56">
        <f t="shared" ref="J13:M13" si="3">SUM(J6:J12)</f>
        <v>25709.67</v>
      </c>
      <c r="K13" s="56">
        <f t="shared" si="3"/>
        <v>25486.489999999998</v>
      </c>
      <c r="L13" s="65">
        <f t="shared" si="3"/>
        <v>25660.14</v>
      </c>
      <c r="M13" s="56">
        <f t="shared" si="3"/>
        <v>24953.33</v>
      </c>
      <c r="N13" s="56">
        <f t="shared" ref="N13:Q13" si="4">SUM(N6:N12)</f>
        <v>0</v>
      </c>
      <c r="O13" s="56">
        <f t="shared" si="4"/>
        <v>0</v>
      </c>
      <c r="P13" s="56">
        <f t="shared" si="4"/>
        <v>0</v>
      </c>
      <c r="Q13" s="56">
        <f t="shared" si="4"/>
        <v>0</v>
      </c>
    </row>
    <row r="14" spans="2:17">
      <c r="F14" s="61">
        <f>F13/$E$13</f>
        <v>0.98801410372904819</v>
      </c>
      <c r="G14" s="61">
        <f>G13/$E$13</f>
        <v>0.96948040276476288</v>
      </c>
      <c r="H14" s="61">
        <f>H13/$E$13</f>
        <v>0.96057818753014945</v>
      </c>
      <c r="I14" s="61">
        <f>I13/$E$13</f>
        <v>0.93350957074279028</v>
      </c>
      <c r="J14" s="61">
        <f>J13/$E$13</f>
        <v>0.91326370037461702</v>
      </c>
      <c r="K14" s="64">
        <f t="shared" ref="K14:Q14" si="5">K13/$E$13</f>
        <v>0.90533585872400035</v>
      </c>
      <c r="L14" s="61">
        <f t="shared" si="5"/>
        <v>0.91150428646228154</v>
      </c>
      <c r="M14" s="61">
        <f t="shared" si="5"/>
        <v>0.88639684960829701</v>
      </c>
      <c r="N14" s="61">
        <f t="shared" si="5"/>
        <v>0</v>
      </c>
      <c r="O14" s="61">
        <f t="shared" si="5"/>
        <v>0</v>
      </c>
      <c r="P14" s="61">
        <f t="shared" si="5"/>
        <v>0</v>
      </c>
      <c r="Q14" s="61">
        <f t="shared" si="5"/>
        <v>0</v>
      </c>
    </row>
    <row r="15" spans="2:17">
      <c r="C15" s="1"/>
      <c r="D15" s="1"/>
      <c r="E15" s="1"/>
    </row>
    <row r="16" spans="2:17">
      <c r="B16" s="1" t="s">
        <v>62</v>
      </c>
    </row>
    <row r="17" spans="2:9">
      <c r="B17" s="27">
        <v>0</v>
      </c>
    </row>
    <row r="18" spans="2:9">
      <c r="F18" s="50"/>
    </row>
    <row r="19" spans="2:9">
      <c r="B19" s="27"/>
    </row>
    <row r="20" spans="2:9">
      <c r="I20" s="60"/>
    </row>
    <row r="22" spans="2:9">
      <c r="B22" s="60"/>
    </row>
  </sheetData>
  <sortState ref="B4:E9">
    <sortCondition ref="E4:E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7"/>
  <sheetViews>
    <sheetView workbookViewId="0">
      <selection activeCell="I7" sqref="I7"/>
    </sheetView>
  </sheetViews>
  <sheetFormatPr defaultRowHeight="12.75"/>
  <cols>
    <col min="1" max="1" width="0.85546875" style="1" customWidth="1"/>
    <col min="2" max="2" width="7.42578125" style="9" customWidth="1"/>
    <col min="3" max="7" width="9.140625" style="9"/>
    <col min="8" max="16384" width="9.140625" style="1"/>
  </cols>
  <sheetData>
    <row r="1" spans="2:9" ht="6" customHeight="1"/>
    <row r="2" spans="2:9">
      <c r="B2" s="13" t="s">
        <v>23</v>
      </c>
      <c r="C2" s="13" t="s">
        <v>24</v>
      </c>
      <c r="D2" s="13" t="s">
        <v>19</v>
      </c>
      <c r="E2" s="13" t="s">
        <v>20</v>
      </c>
      <c r="F2" s="13" t="s">
        <v>21</v>
      </c>
      <c r="G2" s="13" t="s">
        <v>22</v>
      </c>
    </row>
    <row r="3" spans="2:9">
      <c r="B3" s="11">
        <v>2009</v>
      </c>
      <c r="C3" s="10">
        <v>40084</v>
      </c>
      <c r="D3" s="11">
        <v>111.9</v>
      </c>
      <c r="E3" s="12">
        <v>2.4990000000000001</v>
      </c>
      <c r="F3" s="12">
        <v>11.19</v>
      </c>
      <c r="G3" s="12">
        <f>D3*E3+F3</f>
        <v>290.82810000000001</v>
      </c>
    </row>
    <row r="4" spans="2:9">
      <c r="B4" s="11">
        <v>2009</v>
      </c>
      <c r="C4" s="10">
        <v>40105</v>
      </c>
      <c r="D4" s="11">
        <v>40</v>
      </c>
      <c r="E4" s="12">
        <v>2.59</v>
      </c>
      <c r="F4" s="12">
        <v>4.16</v>
      </c>
      <c r="G4" s="12">
        <v>108.12</v>
      </c>
    </row>
    <row r="5" spans="2:9">
      <c r="B5" s="11">
        <v>2009</v>
      </c>
      <c r="C5" s="10">
        <v>40133</v>
      </c>
      <c r="D5" s="11">
        <v>52.6</v>
      </c>
      <c r="E5" s="12">
        <v>2.57</v>
      </c>
      <c r="F5" s="12">
        <v>5.43</v>
      </c>
      <c r="G5" s="12">
        <v>141.09</v>
      </c>
    </row>
    <row r="6" spans="2:9">
      <c r="B6" s="11">
        <v>2009</v>
      </c>
      <c r="C6" s="10">
        <v>40533</v>
      </c>
      <c r="D6" s="11">
        <v>128.80000000000001</v>
      </c>
      <c r="E6" s="12">
        <v>2.5299999999999998</v>
      </c>
      <c r="F6" s="12">
        <v>13.08</v>
      </c>
      <c r="G6" s="12">
        <v>340.1</v>
      </c>
    </row>
    <row r="7" spans="2:9">
      <c r="B7" s="11">
        <v>2009</v>
      </c>
      <c r="C7" s="10">
        <v>40190</v>
      </c>
      <c r="D7" s="11">
        <v>115.5</v>
      </c>
      <c r="E7" s="12">
        <v>2.69</v>
      </c>
      <c r="F7" s="12">
        <v>12.47</v>
      </c>
      <c r="G7" s="12">
        <v>342.2</v>
      </c>
    </row>
    <row r="8" spans="2:9">
      <c r="B8" s="11">
        <v>2009</v>
      </c>
      <c r="C8" s="10">
        <v>40217</v>
      </c>
      <c r="D8" s="11">
        <v>141.80000000000001</v>
      </c>
      <c r="E8" s="12">
        <v>2.6</v>
      </c>
      <c r="F8" s="12">
        <v>14.74</v>
      </c>
      <c r="G8" s="12">
        <v>383.28</v>
      </c>
      <c r="I8" s="19"/>
    </row>
    <row r="9" spans="2:9">
      <c r="B9" s="11">
        <v>2009</v>
      </c>
      <c r="C9" s="10">
        <v>40238</v>
      </c>
      <c r="D9" s="11">
        <v>91</v>
      </c>
      <c r="E9" s="12">
        <f>G9/D9</f>
        <v>2.9652747252747251</v>
      </c>
      <c r="F9" s="12"/>
      <c r="G9" s="12">
        <v>269.83999999999997</v>
      </c>
      <c r="I9" s="19"/>
    </row>
    <row r="10" spans="2:9">
      <c r="B10" s="11">
        <v>2009</v>
      </c>
      <c r="C10" s="10">
        <v>40266</v>
      </c>
      <c r="D10" s="11">
        <v>84.3</v>
      </c>
      <c r="E10" s="12">
        <f>G10/D10</f>
        <v>2.8069988137603796</v>
      </c>
      <c r="F10" s="12"/>
      <c r="G10" s="12">
        <v>236.63</v>
      </c>
      <c r="I10" s="19"/>
    </row>
    <row r="11" spans="2:9">
      <c r="B11" s="11"/>
      <c r="C11" s="10"/>
      <c r="D11" s="11"/>
      <c r="E11" s="12"/>
      <c r="F11" s="12"/>
      <c r="G11" s="12"/>
    </row>
    <row r="12" spans="2:9">
      <c r="B12" s="11"/>
      <c r="C12" s="10"/>
      <c r="D12" s="11"/>
      <c r="E12" s="12"/>
      <c r="F12" s="12"/>
      <c r="G12" s="12"/>
    </row>
    <row r="13" spans="2:9">
      <c r="B13" s="11"/>
      <c r="C13" s="10"/>
      <c r="D13" s="11"/>
      <c r="E13" s="12"/>
      <c r="F13" s="12"/>
      <c r="G13" s="12"/>
    </row>
    <row r="14" spans="2:9">
      <c r="B14" s="11"/>
      <c r="C14" s="10"/>
      <c r="D14" s="11"/>
      <c r="E14" s="12"/>
      <c r="F14" s="12"/>
      <c r="G14" s="12"/>
    </row>
    <row r="15" spans="2:9">
      <c r="B15" s="11"/>
      <c r="C15" s="10"/>
      <c r="D15" s="11"/>
      <c r="E15" s="12"/>
      <c r="F15" s="12"/>
      <c r="G15" s="12"/>
    </row>
    <row r="16" spans="2:9">
      <c r="B16" s="11"/>
      <c r="C16" s="10"/>
      <c r="D16" s="11"/>
      <c r="E16" s="12"/>
      <c r="F16" s="12"/>
      <c r="G16" s="12"/>
    </row>
    <row r="17" spans="2:7">
      <c r="B17" s="11"/>
      <c r="C17" s="10"/>
      <c r="D17" s="11"/>
      <c r="E17" s="12"/>
      <c r="F17" s="12"/>
      <c r="G1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10" sqref="C10"/>
    </sheetView>
  </sheetViews>
  <sheetFormatPr defaultRowHeight="12.75"/>
  <cols>
    <col min="1" max="1" width="13.85546875" bestFit="1" customWidth="1"/>
    <col min="2" max="3" width="9.140625" style="45"/>
  </cols>
  <sheetData>
    <row r="1" spans="1:3">
      <c r="A1" t="s">
        <v>68</v>
      </c>
      <c r="B1" s="45">
        <v>120</v>
      </c>
      <c r="C1" s="45">
        <f>SUM(B:B)</f>
        <v>220</v>
      </c>
    </row>
    <row r="2" spans="1:3">
      <c r="A2" t="s">
        <v>69</v>
      </c>
      <c r="B2" s="45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1" sqref="C31"/>
    </sheetView>
  </sheetViews>
  <sheetFormatPr defaultRowHeight="12.75"/>
  <cols>
    <col min="1" max="1" width="16.5703125" style="1" bestFit="1" customWidth="1"/>
    <col min="2" max="2" width="9.140625" style="27"/>
    <col min="3" max="3" width="9.140625" style="1"/>
    <col min="4" max="4" width="9.28515625" style="1" bestFit="1" customWidth="1"/>
    <col min="5" max="5" width="9.140625" style="47"/>
    <col min="6" max="16384" width="9.140625" style="1"/>
  </cols>
  <sheetData>
    <row r="1" spans="1:5">
      <c r="A1" s="41" t="s">
        <v>63</v>
      </c>
      <c r="B1" s="42"/>
    </row>
    <row r="2" spans="1:5">
      <c r="A2" s="44" t="s">
        <v>1</v>
      </c>
      <c r="B2" s="43">
        <f>Savings!C1</f>
        <v>220</v>
      </c>
      <c r="D2" s="1" t="s">
        <v>75</v>
      </c>
      <c r="E2" s="47">
        <f>SUM(B:B)</f>
        <v>4408.71</v>
      </c>
    </row>
    <row r="3" spans="1:5">
      <c r="A3" s="1" t="s">
        <v>64</v>
      </c>
      <c r="B3" s="27">
        <f>Debts!D4</f>
        <v>1218</v>
      </c>
      <c r="D3" s="1" t="s">
        <v>74</v>
      </c>
      <c r="E3" s="47">
        <f>((1835)*2)+Debts!D12</f>
        <v>4114.68</v>
      </c>
    </row>
    <row r="4" spans="1:5">
      <c r="A4" s="1" t="s">
        <v>65</v>
      </c>
      <c r="B4" s="27">
        <f>Debts!D13</f>
        <v>1180.71</v>
      </c>
      <c r="D4" s="1" t="s">
        <v>76</v>
      </c>
      <c r="E4" s="47">
        <f>E3-E2</f>
        <v>-294.02999999999975</v>
      </c>
    </row>
    <row r="5" spans="1:5">
      <c r="A5" s="1" t="s">
        <v>66</v>
      </c>
      <c r="B5" s="27">
        <v>400</v>
      </c>
    </row>
    <row r="6" spans="1:5">
      <c r="A6" s="1" t="s">
        <v>67</v>
      </c>
      <c r="B6" s="27">
        <v>800</v>
      </c>
    </row>
    <row r="7" spans="1:5">
      <c r="A7" s="1" t="s">
        <v>32</v>
      </c>
      <c r="B7" s="27">
        <v>100</v>
      </c>
      <c r="E7" s="46"/>
    </row>
    <row r="8" spans="1:5">
      <c r="A8" s="1" t="s">
        <v>9</v>
      </c>
      <c r="B8" s="27">
        <v>120</v>
      </c>
    </row>
    <row r="9" spans="1:5">
      <c r="A9" s="1" t="s">
        <v>14</v>
      </c>
      <c r="B9" s="27">
        <v>140</v>
      </c>
    </row>
    <row r="10" spans="1:5">
      <c r="A10" s="1" t="s">
        <v>70</v>
      </c>
      <c r="B10" s="27">
        <v>44</v>
      </c>
    </row>
    <row r="11" spans="1:5">
      <c r="A11" s="1" t="s">
        <v>71</v>
      </c>
      <c r="B11" s="27">
        <v>65</v>
      </c>
    </row>
    <row r="12" spans="1:5">
      <c r="A12" s="1" t="s">
        <v>35</v>
      </c>
      <c r="B12" s="27">
        <v>80</v>
      </c>
    </row>
    <row r="13" spans="1:5">
      <c r="A13" s="1" t="s">
        <v>72</v>
      </c>
      <c r="B13" s="27">
        <v>26</v>
      </c>
    </row>
    <row r="14" spans="1:5">
      <c r="A14" s="1" t="s">
        <v>73</v>
      </c>
      <c r="B14" s="27">
        <v>15</v>
      </c>
    </row>
  </sheetData>
  <conditionalFormatting sqref="E4">
    <cfRule type="cellIs" dxfId="1" priority="2" operator="greaterThanOrEqual">
      <formula>0</formula>
    </cfRule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/>
  </sheetViews>
  <sheetFormatPr defaultRowHeight="12.75"/>
  <cols>
    <col min="2" max="2" width="18.85546875" bestFit="1" customWidth="1"/>
    <col min="3" max="3" width="8.7109375" customWidth="1"/>
    <col min="4" max="4" width="51.28515625" bestFit="1" customWidth="1"/>
  </cols>
  <sheetData>
    <row r="1" spans="1:4">
      <c r="A1" t="s">
        <v>51</v>
      </c>
      <c r="B1" t="s">
        <v>52</v>
      </c>
      <c r="C1" t="s">
        <v>54</v>
      </c>
      <c r="D1" t="s">
        <v>53</v>
      </c>
    </row>
    <row r="2" spans="1:4">
      <c r="A2" s="26">
        <v>1</v>
      </c>
      <c r="B2" t="s">
        <v>39</v>
      </c>
      <c r="D2" t="s">
        <v>40</v>
      </c>
    </row>
    <row r="3" spans="1:4">
      <c r="A3" s="26">
        <v>2</v>
      </c>
      <c r="B3" t="s">
        <v>41</v>
      </c>
      <c r="D3" t="s">
        <v>42</v>
      </c>
    </row>
    <row r="4" spans="1:4">
      <c r="A4" s="26">
        <v>3</v>
      </c>
      <c r="B4" t="s">
        <v>43</v>
      </c>
      <c r="D4" t="s">
        <v>44</v>
      </c>
    </row>
    <row r="5" spans="1:4">
      <c r="A5" s="26">
        <v>4</v>
      </c>
      <c r="B5" t="s">
        <v>45</v>
      </c>
      <c r="D5" t="s">
        <v>46</v>
      </c>
    </row>
    <row r="6" spans="1:4">
      <c r="A6" s="26">
        <v>5</v>
      </c>
      <c r="B6" t="s">
        <v>47</v>
      </c>
    </row>
    <row r="7" spans="1:4">
      <c r="A7" s="26">
        <v>6</v>
      </c>
      <c r="B7" t="s">
        <v>48</v>
      </c>
      <c r="D7" t="s">
        <v>49</v>
      </c>
    </row>
    <row r="8" spans="1:4">
      <c r="A8" s="26">
        <v>7</v>
      </c>
      <c r="B8" t="s">
        <v>50</v>
      </c>
    </row>
    <row r="9" spans="1:4">
      <c r="A9" s="26"/>
    </row>
    <row r="10" spans="1:4">
      <c r="A10" s="26"/>
    </row>
    <row r="11" spans="1:4">
      <c r="A11" s="26"/>
    </row>
    <row r="12" spans="1:4">
      <c r="A12" s="26"/>
    </row>
    <row r="13" spans="1:4">
      <c r="A13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Bills</vt:lpstr>
      <vt:lpstr>Debts</vt:lpstr>
      <vt:lpstr>Oil</vt:lpstr>
      <vt:lpstr>Savings</vt:lpstr>
      <vt:lpstr>Expenses</vt:lpstr>
      <vt:lpstr>7-step_plan</vt:lpstr>
    </vt:vector>
  </TitlesOfParts>
  <Company>XO Communications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Curell</dc:creator>
  <cp:lastModifiedBy>Lucas</cp:lastModifiedBy>
  <dcterms:created xsi:type="dcterms:W3CDTF">2009-05-08T13:07:57Z</dcterms:created>
  <dcterms:modified xsi:type="dcterms:W3CDTF">2010-07-02T19:04:04Z</dcterms:modified>
</cp:coreProperties>
</file>